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785" yWindow="-15" windowWidth="13830" windowHeight="16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Sheet1!$K$62:$CO$127</definedName>
  </definedNames>
  <calcPr calcId="144525"/>
</workbook>
</file>

<file path=xl/calcChain.xml><?xml version="1.0" encoding="utf-8"?>
<calcChain xmlns="http://schemas.openxmlformats.org/spreadsheetml/2006/main">
  <c r="E34" i="1" l="1"/>
  <c r="E28" i="1"/>
  <c r="E24" i="1"/>
  <c r="E55" i="1" l="1"/>
  <c r="BW108" i="1" l="1"/>
  <c r="BV113" i="1" l="1"/>
  <c r="BV111" i="1"/>
  <c r="BV109" i="1"/>
  <c r="BV107" i="1"/>
  <c r="BT110" i="1"/>
  <c r="BT106" i="1"/>
  <c r="BN124" i="1" l="1"/>
  <c r="BN106" i="1" s="1"/>
  <c r="BM124" i="1"/>
  <c r="BN116" i="1"/>
  <c r="BM116" i="1"/>
  <c r="BN115" i="1"/>
  <c r="BM115" i="1"/>
  <c r="BM114" i="1"/>
  <c r="BN113" i="1"/>
  <c r="BM113" i="1"/>
  <c r="BM106" i="1"/>
  <c r="BM117" i="1" l="1"/>
  <c r="BM110" i="1" s="1"/>
  <c r="BN117" i="1"/>
  <c r="BN110" i="1" s="1"/>
  <c r="BX116" i="1"/>
  <c r="BX115" i="1"/>
  <c r="BX114" i="1"/>
  <c r="BX113" i="1"/>
  <c r="BJ113" i="1" l="1"/>
  <c r="AB114" i="1"/>
  <c r="AE124" i="1"/>
  <c r="AE113" i="1"/>
  <c r="AE117" i="1" s="1"/>
  <c r="AE110" i="1" s="1"/>
  <c r="AE106" i="1"/>
  <c r="AD113" i="1"/>
  <c r="AD117" i="1" s="1"/>
  <c r="AD110" i="1" s="1"/>
  <c r="AD124" i="1"/>
  <c r="AD106" i="1" s="1"/>
  <c r="AC114" i="1"/>
  <c r="AC113" i="1"/>
  <c r="AB113" i="1"/>
  <c r="BL116" i="1"/>
  <c r="BP113" i="1" l="1"/>
  <c r="BO113" i="1"/>
  <c r="AT115" i="1" l="1"/>
  <c r="AM116" i="1"/>
  <c r="AM115" i="1"/>
  <c r="AM114" i="1"/>
  <c r="AM113" i="1"/>
  <c r="AL116" i="1"/>
  <c r="AL115" i="1"/>
  <c r="AL114" i="1"/>
  <c r="AL113" i="1"/>
  <c r="AM124" i="1"/>
  <c r="AM106" i="1" s="1"/>
  <c r="AL124" i="1"/>
  <c r="AL106" i="1" s="1"/>
  <c r="AK113" i="1"/>
  <c r="AK117" i="1" s="1"/>
  <c r="AK110" i="1" s="1"/>
  <c r="AK124" i="1"/>
  <c r="AK106" i="1" s="1"/>
  <c r="AJ113" i="1"/>
  <c r="AJ117" i="1" s="1"/>
  <c r="AJ110" i="1" s="1"/>
  <c r="AJ124" i="1"/>
  <c r="AJ106" i="1" s="1"/>
  <c r="AI113" i="1"/>
  <c r="AF124" i="1"/>
  <c r="AF106" i="1" s="1"/>
  <c r="AF116" i="1"/>
  <c r="AF115" i="1"/>
  <c r="AF114" i="1"/>
  <c r="AF113" i="1"/>
  <c r="AA116" i="1"/>
  <c r="AA115" i="1"/>
  <c r="AA114" i="1"/>
  <c r="AA113" i="1"/>
  <c r="AA124" i="1"/>
  <c r="AA106" i="1" s="1"/>
  <c r="Z113" i="1"/>
  <c r="Z117" i="1" s="1"/>
  <c r="Z110" i="1" s="1"/>
  <c r="Y113" i="1"/>
  <c r="Y117" i="1" s="1"/>
  <c r="Y110" i="1" s="1"/>
  <c r="Z124" i="1"/>
  <c r="Z106" i="1" s="1"/>
  <c r="Y124" i="1"/>
  <c r="Y106" i="1" s="1"/>
  <c r="W122" i="1"/>
  <c r="W115" i="1" s="1"/>
  <c r="V122" i="1"/>
  <c r="V115" i="1" s="1"/>
  <c r="U122" i="1"/>
  <c r="U115" i="1" s="1"/>
  <c r="W121" i="1"/>
  <c r="W114" i="1" s="1"/>
  <c r="V121" i="1"/>
  <c r="V114" i="1" s="1"/>
  <c r="U121" i="1"/>
  <c r="U114" i="1" s="1"/>
  <c r="W120" i="1"/>
  <c r="V120" i="1"/>
  <c r="U120" i="1"/>
  <c r="AL117" i="1" l="1"/>
  <c r="AL110" i="1" s="1"/>
  <c r="AM117" i="1"/>
  <c r="AM110" i="1" s="1"/>
  <c r="AA117" i="1"/>
  <c r="AA110" i="1" s="1"/>
  <c r="AF117" i="1"/>
  <c r="AF110" i="1" s="1"/>
  <c r="U124" i="1"/>
  <c r="U106" i="1" s="1"/>
  <c r="V124" i="1"/>
  <c r="V106" i="1" s="1"/>
  <c r="W124" i="1"/>
  <c r="W106" i="1" s="1"/>
  <c r="U113" i="1"/>
  <c r="U117" i="1" s="1"/>
  <c r="U110" i="1" s="1"/>
  <c r="V113" i="1"/>
  <c r="V117" i="1" s="1"/>
  <c r="V110" i="1" s="1"/>
  <c r="W113" i="1"/>
  <c r="W117" i="1" s="1"/>
  <c r="W110" i="1" s="1"/>
  <c r="N108" i="1" l="1"/>
  <c r="E8" i="1" s="1"/>
  <c r="X113" i="1"/>
  <c r="X117" i="1" s="1"/>
  <c r="X110" i="1" s="1"/>
  <c r="X124" i="1"/>
  <c r="X106" i="1" s="1"/>
  <c r="N110" i="1"/>
  <c r="BF114" i="1" l="1"/>
  <c r="BF113" i="1"/>
  <c r="BF124" i="1"/>
  <c r="BF106" i="1" s="1"/>
  <c r="BE113" i="1"/>
  <c r="BE117" i="1" s="1"/>
  <c r="BE110" i="1" s="1"/>
  <c r="BE124" i="1"/>
  <c r="BE106" i="1" s="1"/>
  <c r="BC124" i="1"/>
  <c r="BC106" i="1" s="1"/>
  <c r="BB124" i="1"/>
  <c r="BB106" i="1" s="1"/>
  <c r="BC113" i="1"/>
  <c r="BC117" i="1" s="1"/>
  <c r="BC110" i="1" s="1"/>
  <c r="BB113" i="1"/>
  <c r="BB117" i="1" s="1"/>
  <c r="BB110" i="1" s="1"/>
  <c r="BA114" i="1"/>
  <c r="BA124" i="1"/>
  <c r="BA106" i="1" s="1"/>
  <c r="BA113" i="1"/>
  <c r="BA117" i="1" s="1"/>
  <c r="BA110" i="1" s="1"/>
  <c r="AZ114" i="1"/>
  <c r="AZ113" i="1"/>
  <c r="AY115" i="1"/>
  <c r="AY114" i="1"/>
  <c r="AY113" i="1"/>
  <c r="AX115" i="1"/>
  <c r="AX114" i="1"/>
  <c r="AX113" i="1"/>
  <c r="AW115" i="1"/>
  <c r="AW114" i="1"/>
  <c r="AW113" i="1"/>
  <c r="AV113" i="1"/>
  <c r="AU114" i="1"/>
  <c r="AU113" i="1"/>
  <c r="AT114" i="1"/>
  <c r="AT113" i="1"/>
  <c r="AS114" i="1"/>
  <c r="AS113" i="1"/>
  <c r="AR113" i="1"/>
  <c r="AQ113" i="1"/>
  <c r="AP113" i="1"/>
  <c r="BT112" i="1" l="1"/>
  <c r="BF117" i="1"/>
  <c r="BF110" i="1" s="1"/>
  <c r="BW111" i="1"/>
  <c r="AY117" i="1"/>
  <c r="BV115" i="1"/>
  <c r="BV116" i="1"/>
  <c r="AX117" i="1"/>
  <c r="AO113" i="1"/>
  <c r="S115" i="1" l="1"/>
  <c r="S114" i="1"/>
  <c r="S113" i="1"/>
  <c r="T115" i="1"/>
  <c r="T114" i="1"/>
  <c r="T113" i="1"/>
  <c r="R116" i="1"/>
  <c r="R115" i="1"/>
  <c r="R114" i="1"/>
  <c r="R113" i="1"/>
  <c r="Q116" i="1"/>
  <c r="Q115" i="1"/>
  <c r="Q114" i="1"/>
  <c r="Q113" i="1"/>
  <c r="P116" i="1"/>
  <c r="P115" i="1"/>
  <c r="P114" i="1"/>
  <c r="P113" i="1"/>
  <c r="O115" i="1"/>
  <c r="O113" i="1"/>
  <c r="O116" i="1"/>
  <c r="O114" i="1"/>
  <c r="BX124" i="1"/>
  <c r="BX106" i="1" s="1"/>
  <c r="BQ124" i="1"/>
  <c r="BQ106" i="1" s="1"/>
  <c r="BQ114" i="1"/>
  <c r="BQ113" i="1"/>
  <c r="BJ124" i="1"/>
  <c r="BJ106" i="1" s="1"/>
  <c r="BJ117" i="1"/>
  <c r="BJ110" i="1" s="1"/>
  <c r="BK124" i="1"/>
  <c r="BK106" i="1" s="1"/>
  <c r="BK115" i="1"/>
  <c r="BK114" i="1"/>
  <c r="BK113" i="1"/>
  <c r="BP124" i="1"/>
  <c r="BP106" i="1" s="1"/>
  <c r="BP117" i="1"/>
  <c r="BP110" i="1" s="1"/>
  <c r="BO124" i="1"/>
  <c r="BO106" i="1" s="1"/>
  <c r="BO117" i="1"/>
  <c r="BO110" i="1" s="1"/>
  <c r="BL124" i="1"/>
  <c r="BL106" i="1" s="1"/>
  <c r="BL115" i="1"/>
  <c r="BL114" i="1"/>
  <c r="BL113" i="1"/>
  <c r="AG117" i="1"/>
  <c r="AG110" i="1" s="1"/>
  <c r="AG124" i="1"/>
  <c r="AG106" i="1" s="1"/>
  <c r="AC124" i="1"/>
  <c r="AC106" i="1" s="1"/>
  <c r="AC117" i="1"/>
  <c r="AC110" i="1" s="1"/>
  <c r="AB117" i="1"/>
  <c r="AB110" i="1" s="1"/>
  <c r="AB124" i="1"/>
  <c r="AB106" i="1" s="1"/>
  <c r="BI117" i="1"/>
  <c r="BI110" i="1" s="1"/>
  <c r="BI124" i="1"/>
  <c r="BI106" i="1" s="1"/>
  <c r="BH117" i="1"/>
  <c r="BH110" i="1" s="1"/>
  <c r="BH124" i="1"/>
  <c r="BH106" i="1" s="1"/>
  <c r="BG117" i="1"/>
  <c r="BG110" i="1" s="1"/>
  <c r="BG124" i="1"/>
  <c r="BG106" i="1" s="1"/>
  <c r="BD124" i="1"/>
  <c r="BD106" i="1" s="1"/>
  <c r="BD117" i="1"/>
  <c r="BD110" i="1" s="1"/>
  <c r="AY124" i="1"/>
  <c r="AY106" i="1" s="1"/>
  <c r="AX124" i="1"/>
  <c r="AX106" i="1" s="1"/>
  <c r="AW124" i="1"/>
  <c r="AW106" i="1" s="1"/>
  <c r="AY110" i="1"/>
  <c r="AX110" i="1"/>
  <c r="AW117" i="1"/>
  <c r="AW110" i="1" s="1"/>
  <c r="AV117" i="1"/>
  <c r="AV110" i="1" s="1"/>
  <c r="AV124" i="1"/>
  <c r="AV106" i="1" s="1"/>
  <c r="AT124" i="1"/>
  <c r="AT106" i="1" s="1"/>
  <c r="AT117" i="1"/>
  <c r="AT110" i="1" s="1"/>
  <c r="AS117" i="1"/>
  <c r="AS110" i="1" s="1"/>
  <c r="AS124" i="1"/>
  <c r="AS106" i="1" s="1"/>
  <c r="AR124" i="1"/>
  <c r="AR106" i="1" s="1"/>
  <c r="AQ124" i="1"/>
  <c r="AQ106" i="1" s="1"/>
  <c r="AP124" i="1"/>
  <c r="AP106" i="1" s="1"/>
  <c r="AR117" i="1"/>
  <c r="AR110" i="1" s="1"/>
  <c r="AQ117" i="1"/>
  <c r="AQ110" i="1" s="1"/>
  <c r="AP117" i="1"/>
  <c r="AP110" i="1" s="1"/>
  <c r="AO124" i="1"/>
  <c r="AO106" i="1" s="1"/>
  <c r="AO117" i="1"/>
  <c r="AO110" i="1" s="1"/>
  <c r="AU117" i="1"/>
  <c r="AU110" i="1" s="1"/>
  <c r="AU124" i="1"/>
  <c r="AU106" i="1" s="1"/>
  <c r="AI124" i="1"/>
  <c r="AI106" i="1" s="1"/>
  <c r="AI117" i="1"/>
  <c r="AI110" i="1" s="1"/>
  <c r="AZ117" i="1"/>
  <c r="AZ110" i="1" s="1"/>
  <c r="AZ124" i="1"/>
  <c r="AZ106" i="1" s="1"/>
  <c r="S124" i="1"/>
  <c r="S106" i="1" s="1"/>
  <c r="T124" i="1"/>
  <c r="T106" i="1" s="1"/>
  <c r="E22" i="1" s="1"/>
  <c r="R124" i="1"/>
  <c r="R106" i="1" s="1"/>
  <c r="Q124" i="1"/>
  <c r="Q106" i="1" s="1"/>
  <c r="BY106" i="1" l="1"/>
  <c r="BY116" i="1"/>
  <c r="E18" i="1"/>
  <c r="P117" i="1"/>
  <c r="T117" i="1"/>
  <c r="T110" i="1" s="1"/>
  <c r="BS107" i="1"/>
  <c r="E49" i="1" s="1"/>
  <c r="Q117" i="1"/>
  <c r="Q110" i="1" s="1"/>
  <c r="S117" i="1"/>
  <c r="S110" i="1" s="1"/>
  <c r="R117" i="1"/>
  <c r="R110" i="1" s="1"/>
  <c r="O117" i="1"/>
  <c r="O110" i="1" s="1"/>
  <c r="BQ117" i="1"/>
  <c r="BQ110" i="1" s="1"/>
  <c r="BX117" i="1"/>
  <c r="BX110" i="1" s="1"/>
  <c r="BY117" i="1" s="1"/>
  <c r="BY118" i="1" s="1"/>
  <c r="BK117" i="1"/>
  <c r="BK110" i="1" s="1"/>
  <c r="BL117" i="1"/>
  <c r="BL110" i="1" s="1"/>
  <c r="P124" i="1"/>
  <c r="P106" i="1" s="1"/>
  <c r="O124" i="1"/>
  <c r="O106" i="1" s="1"/>
  <c r="M110" i="1"/>
  <c r="P110" i="1"/>
  <c r="L108" i="1"/>
  <c r="E39" i="1"/>
  <c r="E45" i="1"/>
  <c r="E47" i="1"/>
  <c r="E41" i="1"/>
  <c r="E37" i="1" s="1"/>
  <c r="BS111" i="1" l="1"/>
  <c r="E51" i="1" s="1"/>
  <c r="E14" i="1"/>
  <c r="E43" i="1" s="1"/>
  <c r="K106" i="1"/>
  <c r="CD111" i="1"/>
  <c r="E53" i="1"/>
  <c r="BS113" i="1"/>
  <c r="BX112" i="1"/>
  <c r="BY110" i="1"/>
  <c r="BY112" i="1" s="1"/>
  <c r="L110" i="1"/>
  <c r="K110" i="1" l="1"/>
  <c r="CD115" i="1"/>
  <c r="K114" i="1" l="1"/>
  <c r="E57" i="1"/>
  <c r="E59" i="1" s="1"/>
  <c r="CD119" i="1"/>
</calcChain>
</file>

<file path=xl/sharedStrings.xml><?xml version="1.0" encoding="utf-8"?>
<sst xmlns="http://schemas.openxmlformats.org/spreadsheetml/2006/main" count="960" uniqueCount="588">
  <si>
    <t>Keystroke Count</t>
  </si>
  <si>
    <t># primary keys</t>
  </si>
  <si>
    <t>tot # keys</t>
  </si>
  <si>
    <t>Keystroke count / total # functions</t>
  </si>
  <si>
    <t>Keyboard Clutter (# fcns per key)</t>
  </si>
  <si>
    <t>Keystroke count per function</t>
  </si>
  <si>
    <t># generic shift keys (i.e. "f", "g")</t>
  </si>
  <si>
    <t># marked shifted fcns (f ASIN, etc.)</t>
  </si>
  <si>
    <r>
      <t># unmarked shifted fcns (f</t>
    </r>
    <r>
      <rPr>
        <sz val="10"/>
        <rFont val="Arial"/>
        <family val="2"/>
      </rPr>
      <t>·¹</t>
    </r>
    <r>
      <rPr>
        <sz val="7.5"/>
        <rFont val="Arial"/>
        <family val="2"/>
      </rPr>
      <t xml:space="preserve"> ASIN)</t>
    </r>
  </si>
  <si>
    <t># functional shift keys (i.e. "DSP", "STO")</t>
  </si>
  <si>
    <t># unmarked shifted fcns (DSP n, etc.)</t>
  </si>
  <si>
    <t># 3-key generic shifted A</t>
  </si>
  <si>
    <t># fcns per 3-key generic shifted A</t>
  </si>
  <si>
    <t>2-key</t>
  </si>
  <si>
    <t>3-key</t>
  </si>
  <si>
    <t>primary:</t>
  </si>
  <si>
    <t>STO</t>
  </si>
  <si>
    <t>RCL</t>
  </si>
  <si>
    <t>STO +-x÷</t>
  </si>
  <si>
    <t>x^2</t>
  </si>
  <si>
    <t>-</t>
  </si>
  <si>
    <t>+</t>
  </si>
  <si>
    <t>X</t>
  </si>
  <si>
    <t>÷</t>
  </si>
  <si>
    <t>.</t>
  </si>
  <si>
    <t>1/x</t>
  </si>
  <si>
    <t>%</t>
  </si>
  <si>
    <r>
      <t>Ö</t>
    </r>
    <r>
      <rPr>
        <sz val="7.5"/>
        <rFont val="Arial"/>
        <family val="2"/>
      </rPr>
      <t>x</t>
    </r>
  </si>
  <si>
    <t>tot # primary fcns</t>
  </si>
  <si>
    <t>tot # shift keys</t>
  </si>
  <si>
    <t>tot # 2-key shifted fcns</t>
  </si>
  <si>
    <t>tot # 3-key sequences</t>
  </si>
  <si>
    <t>tot # functions</t>
  </si>
  <si>
    <t>tot # keys - tot # shift keys</t>
  </si>
  <si>
    <t># primary keys - # functional shift keys</t>
  </si>
  <si>
    <t># generic shift keys + # functional shift keys</t>
  </si>
  <si>
    <t># marked shifted fcns + # unmarked shifted fcns</t>
  </si>
  <si>
    <t># primary keys + tot # 2-key shifted functions + tot # 3-key sequences</t>
  </si>
  <si>
    <t>tot # fcns on keyboard / tot # keys</t>
  </si>
  <si>
    <t># primary keys + (2 * tot # shifted functions) + (3 * tot # menu functions) + (3 * tot # 3-key sequences)</t>
  </si>
  <si>
    <t>functions</t>
  </si>
  <si>
    <t>keystrokes</t>
  </si>
  <si>
    <t>E</t>
  </si>
  <si>
    <t>←</t>
  </si>
  <si>
    <t>Menu</t>
  </si>
  <si>
    <t>ALL</t>
  </si>
  <si>
    <t>EXIT</t>
  </si>
  <si>
    <t>+/-</t>
  </si>
  <si>
    <t>­</t>
  </si>
  <si>
    <t>¯</t>
  </si>
  <si>
    <t>x</t>
  </si>
  <si>
    <t>gold shifted:</t>
  </si>
  <si>
    <t>LOG</t>
  </si>
  <si>
    <t>LN</t>
  </si>
  <si>
    <t>NEW</t>
  </si>
  <si>
    <t>MEAN</t>
  </si>
  <si>
    <t># 4-key sequences B</t>
  </si>
  <si>
    <t># fcns per 4-key seq B</t>
  </si>
  <si>
    <t># menus</t>
  </si>
  <si>
    <t xml:space="preserve"># menu fcns </t>
  </si>
  <si>
    <t>tot # 4-key sequences</t>
  </si>
  <si>
    <t># menu functions</t>
  </si>
  <si>
    <t>tot # Menu keystrokes</t>
  </si>
  <si>
    <t xml:space="preserve">(# 3-key sequences A * # fcns per 3-key seq A) </t>
  </si>
  <si>
    <t xml:space="preserve">(# 4-key sequences B * # fcns per 4-key seq B) </t>
  </si>
  <si>
    <t>y^x</t>
  </si>
  <si>
    <t>OFF</t>
  </si>
  <si>
    <t>BEEP</t>
  </si>
  <si>
    <t>SIN</t>
  </si>
  <si>
    <t>COS</t>
  </si>
  <si>
    <t>TAN</t>
  </si>
  <si>
    <t>e^x</t>
  </si>
  <si>
    <t>SHOW</t>
  </si>
  <si>
    <t>10^x</t>
  </si>
  <si>
    <t>ASIN</t>
  </si>
  <si>
    <t>ACOS</t>
  </si>
  <si>
    <t>ATAN</t>
  </si>
  <si>
    <t>p</t>
  </si>
  <si>
    <t>A</t>
  </si>
  <si>
    <t>:</t>
  </si>
  <si>
    <t>B</t>
  </si>
  <si>
    <t>&lt;</t>
  </si>
  <si>
    <t>C</t>
  </si>
  <si>
    <t>&gt;</t>
  </si>
  <si>
    <t>D</t>
  </si>
  <si>
    <t>#</t>
  </si>
  <si>
    <t>space</t>
  </si>
  <si>
    <t>$</t>
  </si>
  <si>
    <t>S</t>
  </si>
  <si>
    <t>F</t>
  </si>
  <si>
    <t>,</t>
  </si>
  <si>
    <t>G</t>
  </si>
  <si>
    <t>H</t>
  </si>
  <si>
    <t>/</t>
  </si>
  <si>
    <t>I</t>
  </si>
  <si>
    <t>Ä</t>
  </si>
  <si>
    <t>Ő</t>
  </si>
  <si>
    <t>Ű</t>
  </si>
  <si>
    <t>£</t>
  </si>
  <si>
    <t>J</t>
  </si>
  <si>
    <t>?</t>
  </si>
  <si>
    <t>K</t>
  </si>
  <si>
    <t>Æ</t>
  </si>
  <si>
    <t>L</t>
  </si>
  <si>
    <t>Å</t>
  </si>
  <si>
    <t>M</t>
  </si>
  <si>
    <t>Ñ</t>
  </si>
  <si>
    <t>¿</t>
  </si>
  <si>
    <t>N</t>
  </si>
  <si>
    <t>O</t>
  </si>
  <si>
    <t>&amp;</t>
  </si>
  <si>
    <t>P</t>
  </si>
  <si>
    <t>°</t>
  </si>
  <si>
    <t>Q</t>
  </si>
  <si>
    <t>Ð</t>
  </si>
  <si>
    <t>~</t>
  </si>
  <si>
    <t>!</t>
  </si>
  <si>
    <t>@</t>
  </si>
  <si>
    <t>R</t>
  </si>
  <si>
    <t>*</t>
  </si>
  <si>
    <t>T</t>
  </si>
  <si>
    <t>[</t>
  </si>
  <si>
    <t>U</t>
  </si>
  <si>
    <t>]</t>
  </si>
  <si>
    <t>V</t>
  </si>
  <si>
    <t>"</t>
  </si>
  <si>
    <t>'</t>
  </si>
  <si>
    <t>;</t>
  </si>
  <si>
    <t>W</t>
  </si>
  <si>
    <t>Y</t>
  </si>
  <si>
    <t>Z</t>
  </si>
  <si>
    <t>DEL</t>
  </si>
  <si>
    <t>N!</t>
  </si>
  <si>
    <t>IP</t>
  </si>
  <si>
    <t>FP</t>
  </si>
  <si>
    <t>RND</t>
  </si>
  <si>
    <t>ABS</t>
  </si>
  <si>
    <t>CORR</t>
  </si>
  <si>
    <t>SIZE</t>
  </si>
  <si>
    <t>LIST</t>
  </si>
  <si>
    <t>TRACE</t>
  </si>
  <si>
    <t>[MODL]</t>
  </si>
  <si>
    <r>
      <t>Σ</t>
    </r>
    <r>
      <rPr>
        <sz val="7.5"/>
        <rFont val="Arial"/>
        <family val="2"/>
      </rPr>
      <t>+</t>
    </r>
  </si>
  <si>
    <r>
      <t>R</t>
    </r>
    <r>
      <rPr>
        <sz val="10"/>
        <rFont val="Arial"/>
        <family val="2"/>
      </rPr>
      <t>↓</t>
    </r>
  </si>
  <si>
    <t>ENTER</t>
  </si>
  <si>
    <t>R/S</t>
  </si>
  <si>
    <t>Σ-</t>
  </si>
  <si>
    <t>ALPHA</t>
  </si>
  <si>
    <t>LASTx</t>
  </si>
  <si>
    <t>BST</t>
  </si>
  <si>
    <t>SST</t>
  </si>
  <si>
    <t>PRGM</t>
  </si>
  <si>
    <t>LBL</t>
  </si>
  <si>
    <t>RTN</t>
  </si>
  <si>
    <t>INPUT</t>
  </si>
  <si>
    <t>AVIEW</t>
  </si>
  <si>
    <t>XEQ</t>
  </si>
  <si>
    <t>PROM</t>
  </si>
  <si>
    <t>PSE</t>
  </si>
  <si>
    <t>ISG</t>
  </si>
  <si>
    <t>DSE</t>
  </si>
  <si>
    <t>AIP</t>
  </si>
  <si>
    <t>XTOA</t>
  </si>
  <si>
    <t>AGRA</t>
  </si>
  <si>
    <t>PIXEL</t>
  </si>
  <si>
    <t>TONE</t>
  </si>
  <si>
    <t>MVAR</t>
  </si>
  <si>
    <t>VARM</t>
  </si>
  <si>
    <t>GETK</t>
  </si>
  <si>
    <t>MENU</t>
  </si>
  <si>
    <t>KEYG</t>
  </si>
  <si>
    <t>KEYX</t>
  </si>
  <si>
    <t>X&lt;0?</t>
  </si>
  <si>
    <t>X&gt;0?</t>
  </si>
  <si>
    <r>
      <t>X</t>
    </r>
    <r>
      <rPr>
        <sz val="10"/>
        <rFont val="Symbol"/>
        <family val="1"/>
        <charset val="2"/>
      </rPr>
      <t>£</t>
    </r>
    <r>
      <rPr>
        <sz val="10"/>
        <rFont val="Arial"/>
        <family val="2"/>
      </rPr>
      <t>0?</t>
    </r>
  </si>
  <si>
    <t>VIEW</t>
  </si>
  <si>
    <r>
      <t>X</t>
    </r>
    <r>
      <rPr>
        <sz val="10"/>
        <rFont val="Symbol"/>
        <family val="1"/>
        <charset val="2"/>
      </rPr>
      <t>³</t>
    </r>
    <r>
      <rPr>
        <sz val="10"/>
        <rFont val="Arial"/>
        <family val="2"/>
      </rPr>
      <t>0?</t>
    </r>
  </si>
  <si>
    <t>X+Y?</t>
  </si>
  <si>
    <r>
      <t>X</t>
    </r>
    <r>
      <rPr>
        <sz val="10"/>
        <rFont val="Symbol"/>
        <family val="1"/>
        <charset val="2"/>
      </rPr>
      <t>¹</t>
    </r>
    <r>
      <rPr>
        <sz val="10"/>
        <rFont val="Arial"/>
        <family val="2"/>
      </rPr>
      <t>0?</t>
    </r>
  </si>
  <si>
    <r>
      <t>X</t>
    </r>
    <r>
      <rPr>
        <sz val="10"/>
        <rFont val="Symbol"/>
        <family val="1"/>
        <charset val="2"/>
      </rPr>
      <t>¹</t>
    </r>
    <r>
      <rPr>
        <sz val="10"/>
        <rFont val="Arial"/>
        <family val="2"/>
      </rPr>
      <t>Y?</t>
    </r>
  </si>
  <si>
    <t>X&lt;Y?</t>
  </si>
  <si>
    <t>X&gt;Y?</t>
  </si>
  <si>
    <r>
      <t>X</t>
    </r>
    <r>
      <rPr>
        <sz val="10"/>
        <rFont val="Symbol"/>
        <family val="1"/>
        <charset val="2"/>
      </rPr>
      <t>£</t>
    </r>
    <r>
      <rPr>
        <sz val="10"/>
        <rFont val="Arial"/>
        <family val="2"/>
      </rPr>
      <t>Y?</t>
    </r>
  </si>
  <si>
    <r>
      <t>X</t>
    </r>
    <r>
      <rPr>
        <sz val="10"/>
        <rFont val="Symbol"/>
        <family val="1"/>
        <charset val="2"/>
      </rPr>
      <t>³</t>
    </r>
    <r>
      <rPr>
        <sz val="10"/>
        <rFont val="Arial"/>
        <family val="2"/>
      </rPr>
      <t>Y?</t>
    </r>
  </si>
  <si>
    <t>X=0?</t>
  </si>
  <si>
    <t>CLX</t>
  </si>
  <si>
    <t>CLP</t>
  </si>
  <si>
    <t>CLV</t>
  </si>
  <si>
    <t>CLST</t>
  </si>
  <si>
    <r>
      <t>CL</t>
    </r>
    <r>
      <rPr>
        <sz val="10"/>
        <rFont val="Symbol"/>
        <family val="1"/>
        <charset val="2"/>
      </rPr>
      <t>S</t>
    </r>
  </si>
  <si>
    <t>CLRG</t>
  </si>
  <si>
    <t>CLKY</t>
  </si>
  <si>
    <t>CLLCD</t>
  </si>
  <si>
    <t>CLMN</t>
  </si>
  <si>
    <t>CLALL</t>
  </si>
  <si>
    <t>RDX .</t>
  </si>
  <si>
    <t>RDX ,</t>
  </si>
  <si>
    <t>[FIX]</t>
  </si>
  <si>
    <t>[SCI]</t>
  </si>
  <si>
    <t>[ENG]</t>
  </si>
  <si>
    <t>gold DISP</t>
  </si>
  <si>
    <t>gold DISP FIX</t>
  </si>
  <si>
    <t>gold DISP SCI</t>
  </si>
  <si>
    <t>gold ALPHA</t>
  </si>
  <si>
    <t>[( [ {]</t>
  </si>
  <si>
    <r>
      <t>[←</t>
    </r>
    <r>
      <rPr>
        <sz val="10"/>
        <rFont val="Symbol"/>
        <family val="1"/>
        <charset val="2"/>
      </rPr>
      <t>­¯]</t>
    </r>
  </si>
  <si>
    <t>[&lt; = &gt;]</t>
  </si>
  <si>
    <t>[MATH]</t>
  </si>
  <si>
    <t>[PUNC]</t>
  </si>
  <si>
    <t>[MISC]</t>
  </si>
  <si>
    <t>(</t>
  </si>
  <si>
    <t>)</t>
  </si>
  <si>
    <t>{</t>
  </si>
  <si>
    <t>}</t>
  </si>
  <si>
    <t>→</t>
  </si>
  <si>
    <t>=</t>
  </si>
  <si>
    <t>¹</t>
  </si>
  <si>
    <t>³</t>
  </si>
  <si>
    <t>ò</t>
  </si>
  <si>
    <t>Ö</t>
  </si>
  <si>
    <t>m</t>
  </si>
  <si>
    <t>_</t>
  </si>
  <si>
    <t>¼</t>
  </si>
  <si>
    <t>`</t>
  </si>
  <si>
    <t>(lf)</t>
  </si>
  <si>
    <t>·</t>
  </si>
  <si>
    <t>₤</t>
  </si>
  <si>
    <t>\</t>
  </si>
  <si>
    <t>|</t>
  </si>
  <si>
    <t>gold CATALOG</t>
  </si>
  <si>
    <t>FCN</t>
  </si>
  <si>
    <t>SF</t>
  </si>
  <si>
    <t>CF</t>
  </si>
  <si>
    <t>FS?</t>
  </si>
  <si>
    <t>FC?</t>
  </si>
  <si>
    <t>FS?C</t>
  </si>
  <si>
    <t>FC?C</t>
  </si>
  <si>
    <t>00-99</t>
  </si>
  <si>
    <t>ST L - T</t>
  </si>
  <si>
    <t>IND 00-99</t>
  </si>
  <si>
    <t>IND ST L-T</t>
  </si>
  <si>
    <t>RCL +-x÷</t>
  </si>
  <si>
    <r>
      <t>PR</t>
    </r>
    <r>
      <rPr>
        <sz val="10"/>
        <rFont val="Symbol"/>
        <family val="1"/>
        <charset val="2"/>
      </rPr>
      <t>S</t>
    </r>
  </si>
  <si>
    <t>PRP</t>
  </si>
  <si>
    <t>PRV</t>
  </si>
  <si>
    <t>PRST</t>
  </si>
  <si>
    <t>PRA</t>
  </si>
  <si>
    <t>PRX</t>
  </si>
  <si>
    <t>PRUSR</t>
  </si>
  <si>
    <t>ADV</t>
  </si>
  <si>
    <t>PRLCD</t>
  </si>
  <si>
    <t>DELAY</t>
  </si>
  <si>
    <t>PON</t>
  </si>
  <si>
    <t>POFF</t>
  </si>
  <si>
    <t>MAN</t>
  </si>
  <si>
    <t>NORM</t>
  </si>
  <si>
    <t>gold PRINT</t>
  </si>
  <si>
    <t>gold MODES</t>
  </si>
  <si>
    <t>gold PGM.FCN</t>
  </si>
  <si>
    <t>gold STAT</t>
  </si>
  <si>
    <t>gold CLEAR</t>
  </si>
  <si>
    <r>
      <rPr>
        <sz val="10"/>
        <rFont val="Calibri"/>
        <family val="2"/>
      </rPr>
      <t>·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ST L - · ST T</t>
    </r>
  </si>
  <si>
    <t>00 - 99</t>
  </si>
  <si>
    <t>IND 00 - 99</t>
  </si>
  <si>
    <t>gold GTO nn</t>
  </si>
  <si>
    <t>4-key</t>
  </si>
  <si>
    <t>XEQnn</t>
  </si>
  <si>
    <t>COMPLEX</t>
  </si>
  <si>
    <t>gold DISP ENG</t>
  </si>
  <si>
    <t>DEG</t>
  </si>
  <si>
    <t>RAD</t>
  </si>
  <si>
    <t>GRAD</t>
  </si>
  <si>
    <t>RECT</t>
  </si>
  <si>
    <t>POLAR</t>
  </si>
  <si>
    <t>ASTO 00 - 99</t>
  </si>
  <si>
    <t>ARCL 00 - 99</t>
  </si>
  <si>
    <t>ASTO ST L - T</t>
  </si>
  <si>
    <t>ARCL ST L - T</t>
  </si>
  <si>
    <t>ASTO IND 00-99</t>
  </si>
  <si>
    <t>ARCL IND 00-99</t>
  </si>
  <si>
    <t>ASTO IND ST L-T</t>
  </si>
  <si>
    <t>ARCL IND ST L-T</t>
  </si>
  <si>
    <t>IND ST L - T</t>
  </si>
  <si>
    <t>(leave out IND/alpha)</t>
  </si>
  <si>
    <t>gold SOLVER</t>
  </si>
  <si>
    <r>
      <t xml:space="preserve">gold </t>
    </r>
    <r>
      <rPr>
        <sz val="10"/>
        <rFont val="Calibri"/>
        <family val="2"/>
      </rPr>
      <t>∫</t>
    </r>
    <r>
      <rPr>
        <sz val="7.5"/>
        <rFont val="Arial"/>
        <family val="2"/>
      </rPr>
      <t>f(x)</t>
    </r>
  </si>
  <si>
    <t>gold MATRIX</t>
  </si>
  <si>
    <t>INV</t>
  </si>
  <si>
    <t>DET</t>
  </si>
  <si>
    <t>TRAN</t>
  </si>
  <si>
    <t>EDIT</t>
  </si>
  <si>
    <t>DOT</t>
  </si>
  <si>
    <t>CROSS</t>
  </si>
  <si>
    <t>UVEC</t>
  </si>
  <si>
    <t>DIM</t>
  </si>
  <si>
    <t>INDEX</t>
  </si>
  <si>
    <t>EDITTN</t>
  </si>
  <si>
    <t>STOIJ</t>
  </si>
  <si>
    <t>RCLIJ</t>
  </si>
  <si>
    <t>RCLEL</t>
  </si>
  <si>
    <t>STOEL</t>
  </si>
  <si>
    <t>PUTM</t>
  </si>
  <si>
    <t>GETM</t>
  </si>
  <si>
    <r>
      <rPr>
        <sz val="10"/>
        <rFont val="Calibri"/>
        <family val="2"/>
      </rPr>
      <t>Σ</t>
    </r>
    <r>
      <rPr>
        <sz val="7.5"/>
        <rFont val="Arial"/>
        <family val="2"/>
      </rPr>
      <t>+</t>
    </r>
  </si>
  <si>
    <t>SUM</t>
  </si>
  <si>
    <t>WMN</t>
  </si>
  <si>
    <t>SDEV</t>
  </si>
  <si>
    <r>
      <t>LIN</t>
    </r>
    <r>
      <rPr>
        <sz val="10"/>
        <rFont val="Calibri"/>
        <family val="2"/>
      </rPr>
      <t>Σ</t>
    </r>
  </si>
  <si>
    <t>ΣRG?</t>
  </si>
  <si>
    <t>QUIET</t>
  </si>
  <si>
    <t>CRES</t>
  </si>
  <si>
    <t>RRES</t>
  </si>
  <si>
    <t>KEY</t>
  </si>
  <si>
    <t>LCLBL</t>
  </si>
  <si>
    <t>gold STAT CFIT</t>
  </si>
  <si>
    <t>[CFIT]</t>
  </si>
  <si>
    <t>FCSTX</t>
  </si>
  <si>
    <t>FCSTY</t>
  </si>
  <si>
    <t>SLOPE</t>
  </si>
  <si>
    <t>YINT</t>
  </si>
  <si>
    <t>LINF</t>
  </si>
  <si>
    <t>LOGF</t>
  </si>
  <si>
    <t>EXPF</t>
  </si>
  <si>
    <t>PWRF</t>
  </si>
  <si>
    <t>BEST</t>
  </si>
  <si>
    <t>gold STAT CFIT MODL</t>
  </si>
  <si>
    <t>HEXM</t>
  </si>
  <si>
    <t>DECM</t>
  </si>
  <si>
    <t>OCTM</t>
  </si>
  <si>
    <t>BINM</t>
  </si>
  <si>
    <t>SIGN</t>
  </si>
  <si>
    <t>MOD</t>
  </si>
  <si>
    <t>COMB</t>
  </si>
  <si>
    <t>PERM</t>
  </si>
  <si>
    <t>GAM</t>
  </si>
  <si>
    <t>SEED</t>
  </si>
  <si>
    <t>ASSIGN</t>
  </si>
  <si>
    <t>gold TOP.FCN</t>
  </si>
  <si>
    <t>AND</t>
  </si>
  <si>
    <t>OR</t>
  </si>
  <si>
    <t>XOR</t>
  </si>
  <si>
    <t>NOT</t>
  </si>
  <si>
    <t>BIT?</t>
  </si>
  <si>
    <t>ROTXY</t>
  </si>
  <si>
    <t>1/X</t>
  </si>
  <si>
    <t>SQRT</t>
  </si>
  <si>
    <r>
      <t xml:space="preserve">gold </t>
    </r>
    <r>
      <rPr>
        <sz val="10"/>
        <rFont val="Calibri"/>
        <family val="2"/>
      </rPr>
      <t>Σ</t>
    </r>
    <r>
      <rPr>
        <sz val="7.5"/>
        <rFont val="Arial"/>
        <family val="2"/>
      </rPr>
      <t>-</t>
    </r>
  </si>
  <si>
    <t>gold y^x</t>
  </si>
  <si>
    <t>gold x^2</t>
  </si>
  <si>
    <t>gold 10^x</t>
  </si>
  <si>
    <t>gold e^x</t>
  </si>
  <si>
    <t>gold GTO</t>
  </si>
  <si>
    <t>ACOSH</t>
  </si>
  <si>
    <t>ALEN</t>
  </si>
  <si>
    <r>
      <t>ALL</t>
    </r>
    <r>
      <rPr>
        <sz val="10"/>
        <rFont val="Calibri"/>
        <family val="2"/>
      </rPr>
      <t>Σ</t>
    </r>
  </si>
  <si>
    <t>AOFF</t>
  </si>
  <si>
    <t>AON</t>
  </si>
  <si>
    <t>ARCL</t>
  </si>
  <si>
    <t>AROT</t>
  </si>
  <si>
    <t>ASHF</t>
  </si>
  <si>
    <t>ASINH</t>
  </si>
  <si>
    <t>ASGN</t>
  </si>
  <si>
    <t>ASTO</t>
  </si>
  <si>
    <t>ATNH</t>
  </si>
  <si>
    <t>ATOX</t>
  </si>
  <si>
    <t>BASE+</t>
  </si>
  <si>
    <t>BASE-</t>
  </si>
  <si>
    <t>BASEx</t>
  </si>
  <si>
    <r>
      <t>BASE</t>
    </r>
    <r>
      <rPr>
        <sz val="10"/>
        <rFont val="Calibri"/>
        <family val="2"/>
      </rPr>
      <t>÷</t>
    </r>
  </si>
  <si>
    <t>B+/-</t>
  </si>
  <si>
    <t>CLA</t>
  </si>
  <si>
    <t>CLD</t>
  </si>
  <si>
    <t>(first)</t>
  </si>
  <si>
    <t>(second)</t>
  </si>
  <si>
    <r>
      <t>CL</t>
    </r>
    <r>
      <rPr>
        <sz val="10"/>
        <rFont val="Calibri"/>
        <family val="2"/>
      </rPr>
      <t>Σ</t>
    </r>
  </si>
  <si>
    <t>CPLX</t>
  </si>
  <si>
    <t>COSH</t>
  </si>
  <si>
    <t>CPX?</t>
  </si>
  <si>
    <t>CUST</t>
  </si>
  <si>
    <t>DELR</t>
  </si>
  <si>
    <t>DIM?</t>
  </si>
  <si>
    <t>EDITN</t>
  </si>
  <si>
    <t>ENG</t>
  </si>
  <si>
    <t>END</t>
  </si>
  <si>
    <t>ENTR</t>
  </si>
  <si>
    <t>EXITA</t>
  </si>
  <si>
    <r>
      <rPr>
        <sz val="10"/>
        <rFont val="Perpetua Titling MT"/>
        <family val="1"/>
      </rPr>
      <t>E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</t>
    </r>
  </si>
  <si>
    <r>
      <rPr>
        <sz val="10"/>
        <rFont val="Perpetua Titling MT"/>
        <family val="1"/>
      </rPr>
      <t>E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X-</t>
    </r>
  </si>
  <si>
    <t>FIX</t>
  </si>
  <si>
    <t>FNRM</t>
  </si>
  <si>
    <t>(third)</t>
  </si>
  <si>
    <t>GROW</t>
  </si>
  <si>
    <t>GTO</t>
  </si>
  <si>
    <t>HMS-</t>
  </si>
  <si>
    <t>I+</t>
  </si>
  <si>
    <t>I-</t>
  </si>
  <si>
    <t>INSR</t>
  </si>
  <si>
    <t>INTEG</t>
  </si>
  <si>
    <t>J+</t>
  </si>
  <si>
    <t>J-</t>
  </si>
  <si>
    <t>LASTX</t>
  </si>
  <si>
    <t>LN1+</t>
  </si>
  <si>
    <t>MAT?</t>
  </si>
  <si>
    <t>(fourth)</t>
  </si>
  <si>
    <t>OLD</t>
  </si>
  <si>
    <t>ON</t>
  </si>
  <si>
    <t>PINT</t>
  </si>
  <si>
    <t>PSLV</t>
  </si>
  <si>
    <t>POSA</t>
  </si>
  <si>
    <r>
      <t>PR</t>
    </r>
    <r>
      <rPr>
        <sz val="10"/>
        <rFont val="Calibri"/>
        <family val="2"/>
      </rPr>
      <t>Σ</t>
    </r>
  </si>
  <si>
    <t>RAN</t>
  </si>
  <si>
    <t>RCL+</t>
  </si>
  <si>
    <t>RCL-</t>
  </si>
  <si>
    <t>RCLx</t>
  </si>
  <si>
    <r>
      <t>RCL</t>
    </r>
    <r>
      <rPr>
        <sz val="10"/>
        <rFont val="Calibri"/>
        <family val="2"/>
      </rPr>
      <t>÷</t>
    </r>
  </si>
  <si>
    <t>RDX,</t>
  </si>
  <si>
    <t>RDX.</t>
  </si>
  <si>
    <t>REL?</t>
  </si>
  <si>
    <t>(fifth)</t>
  </si>
  <si>
    <t>RNRM</t>
  </si>
  <si>
    <t>RSUM</t>
  </si>
  <si>
    <t>R&lt;&gt;R</t>
  </si>
  <si>
    <r>
      <t>R</t>
    </r>
    <r>
      <rPr>
        <sz val="10"/>
        <rFont val="Symbol"/>
        <family val="1"/>
        <charset val="2"/>
      </rPr>
      <t>­</t>
    </r>
  </si>
  <si>
    <r>
      <t>R</t>
    </r>
    <r>
      <rPr>
        <sz val="10"/>
        <rFont val="Calibri"/>
        <family val="2"/>
      </rPr>
      <t>↓</t>
    </r>
  </si>
  <si>
    <t>SCI</t>
  </si>
  <si>
    <t>SINH</t>
  </si>
  <si>
    <t>SOLVE</t>
  </si>
  <si>
    <t>STO+</t>
  </si>
  <si>
    <t>STO-</t>
  </si>
  <si>
    <t>STOx</t>
  </si>
  <si>
    <r>
      <t>STO</t>
    </r>
    <r>
      <rPr>
        <sz val="10"/>
        <rFont val="Calibri"/>
        <family val="2"/>
      </rPr>
      <t>÷</t>
    </r>
  </si>
  <si>
    <t>STOP</t>
  </si>
  <si>
    <t>STR?</t>
  </si>
  <si>
    <t>TANH</t>
  </si>
  <si>
    <t>WRAP</t>
  </si>
  <si>
    <t>X&lt;&gt;</t>
  </si>
  <si>
    <t>X&lt;&gt;Y</t>
  </si>
  <si>
    <t>(sixth)</t>
  </si>
  <si>
    <t>X=Y?</t>
  </si>
  <si>
    <t>ΣREG</t>
  </si>
  <si>
    <r>
      <rPr>
        <sz val="10"/>
        <rFont val="Calibri"/>
        <family val="2"/>
      </rPr>
      <t>→</t>
    </r>
    <r>
      <rPr>
        <sz val="10"/>
        <rFont val="Arial"/>
        <family val="2"/>
      </rPr>
      <t>DEC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</si>
  <si>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DEG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</si>
  <si>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HMS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</si>
  <si>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HR</t>
    </r>
  </si>
  <si>
    <t>→OCT</t>
  </si>
  <si>
    <t>→POL</t>
  </si>
  <si>
    <t>→RAD</t>
  </si>
  <si>
    <t>→REC</t>
  </si>
  <si>
    <t>¬</t>
  </si>
  <si>
    <t>↓</t>
  </si>
  <si>
    <t>%CH</t>
  </si>
  <si>
    <t>PI</t>
  </si>
  <si>
    <r>
      <t>Y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</t>
    </r>
  </si>
  <si>
    <r>
      <t>10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</t>
    </r>
  </si>
  <si>
    <r>
      <t>X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2</t>
    </r>
  </si>
  <si>
    <r>
      <rPr>
        <sz val="10"/>
        <rFont val="Calibri"/>
        <family val="2"/>
      </rPr>
      <t>Σ</t>
    </r>
    <r>
      <rPr>
        <sz val="10"/>
        <rFont val="Arial"/>
        <family val="2"/>
      </rPr>
      <t>REG</t>
    </r>
  </si>
  <si>
    <t>ALLΣ</t>
  </si>
  <si>
    <t>BASE +/-</t>
  </si>
  <si>
    <r>
      <t>BASE</t>
    </r>
    <r>
      <rPr>
        <sz val="10"/>
        <rFont val="Symbol"/>
        <family val="1"/>
        <charset val="2"/>
      </rPr>
      <t>¸</t>
    </r>
  </si>
  <si>
    <t>CATALOG</t>
  </si>
  <si>
    <t>No Params</t>
  </si>
  <si>
    <t>ALENG</t>
  </si>
  <si>
    <t>ATANH</t>
  </si>
  <si>
    <t>Params</t>
  </si>
  <si>
    <t>[EDIT]</t>
  </si>
  <si>
    <t>gold MATRIX EDIT</t>
  </si>
  <si>
    <t>GOTO</t>
  </si>
  <si>
    <t>EXITALL</t>
  </si>
  <si>
    <r>
      <rPr>
        <sz val="10"/>
        <rFont val="Perpetua Titling MT"/>
        <family val="1"/>
      </rPr>
      <t>E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X-1</t>
    </r>
  </si>
  <si>
    <t>HMS+</t>
  </si>
  <si>
    <t>LN1+X</t>
  </si>
  <si>
    <t>REAL?</t>
  </si>
  <si>
    <t>[SIMQ]</t>
  </si>
  <si>
    <t>gold MATRIX SIMQ</t>
  </si>
  <si>
    <t>MATA</t>
  </si>
  <si>
    <t>MATB</t>
  </si>
  <si>
    <t>MATX</t>
  </si>
  <si>
    <t>ks counts</t>
  </si>
  <si>
    <t>00 - 11</t>
  </si>
  <si>
    <t>(CLV )</t>
  </si>
  <si>
    <t>gold CLEAR CLV</t>
  </si>
  <si>
    <t>primary ALPHA</t>
  </si>
  <si>
    <t>menu or</t>
  </si>
  <si>
    <t>ALPHA?</t>
  </si>
  <si>
    <t>menu</t>
  </si>
  <si>
    <t>alpha</t>
  </si>
  <si>
    <t>[FCN]</t>
  </si>
  <si>
    <t>[PGM]</t>
  </si>
  <si>
    <t>[REAL]</t>
  </si>
  <si>
    <t>[CPX]</t>
  </si>
  <si>
    <t>[MAT]</t>
  </si>
  <si>
    <t>[MEM]</t>
  </si>
  <si>
    <t># chars in</t>
  </si>
  <si>
    <t>fcn name</t>
  </si>
  <si>
    <t>alphs</t>
  </si>
  <si>
    <t>fcn chars</t>
  </si>
  <si>
    <t>fcn keystrokes</t>
  </si>
  <si>
    <t>CAT   FCN</t>
  </si>
  <si>
    <t>overall non-menu ks/fcn</t>
  </si>
  <si>
    <t>= via keyboard</t>
  </si>
  <si>
    <t>= via menu</t>
  </si>
  <si>
    <t>= via alpha or CATALOG FCN</t>
  </si>
  <si>
    <t>HP42S+</t>
  </si>
  <si>
    <r>
      <t>R</t>
    </r>
    <r>
      <rPr>
        <sz val="10"/>
        <rFont val="Calibri"/>
        <family val="2"/>
      </rPr>
      <t>↑</t>
    </r>
  </si>
  <si>
    <t>blue shifted</t>
  </si>
  <si>
    <t>&gt;REC</t>
  </si>
  <si>
    <t>&gt;POL</t>
  </si>
  <si>
    <t>&gt;DEG</t>
  </si>
  <si>
    <t>&gt;RAD</t>
  </si>
  <si>
    <t>&gt;HR</t>
  </si>
  <si>
    <t>&gt;HMS</t>
  </si>
  <si>
    <t>n!</t>
  </si>
  <si>
    <t>blue LBL</t>
  </si>
  <si>
    <t>gold, blue</t>
  </si>
  <si>
    <t>SINH, ASINH, COSH.ACOSH, TANH, ATANH</t>
  </si>
  <si>
    <t>STO,RCL, XEQ</t>
  </si>
  <si>
    <t>(DSE)</t>
  </si>
  <si>
    <t>(TONE)</t>
  </si>
  <si>
    <t>blue SF, blue CF</t>
  </si>
  <si>
    <t>blue FS?, FC?</t>
  </si>
  <si>
    <t>blue FS?C, FC?C</t>
  </si>
  <si>
    <t>00-35, 81-99</t>
  </si>
  <si>
    <t>v</t>
  </si>
  <si>
    <t>blue HYP</t>
  </si>
  <si>
    <t>blue ISG</t>
  </si>
  <si>
    <t>blue VIEW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</si>
  <si>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</si>
  <si>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</si>
  <si>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</si>
  <si>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</si>
  <si>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</si>
  <si>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</si>
  <si>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</si>
  <si>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</si>
  <si>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</si>
  <si>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</si>
  <si>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</si>
  <si>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</si>
  <si>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blue ALPHA</t>
  </si>
  <si>
    <t>n</t>
  </si>
  <si>
    <t>o</t>
  </si>
  <si>
    <t>q</t>
  </si>
  <si>
    <t>r</t>
  </si>
  <si>
    <t>s</t>
  </si>
  <si>
    <t>t</t>
  </si>
  <si>
    <t>u</t>
  </si>
  <si>
    <t>w</t>
  </si>
  <si>
    <t>y</t>
  </si>
  <si>
    <t>z</t>
  </si>
  <si>
    <r>
      <t xml:space="preserve">gold ALPHA </t>
    </r>
    <r>
      <rPr>
        <sz val="10"/>
        <rFont val="Arial"/>
        <family val="2"/>
      </rPr>
      <t xml:space="preserve"> [( [ {]</t>
    </r>
  </si>
  <si>
    <r>
      <t xml:space="preserve">gold ALPHA </t>
    </r>
    <r>
      <rPr>
        <sz val="10"/>
        <rFont val="Arial"/>
        <family val="2"/>
      </rPr>
      <t xml:space="preserve"> [←</t>
    </r>
    <r>
      <rPr>
        <sz val="10"/>
        <rFont val="Symbol"/>
        <family val="1"/>
        <charset val="2"/>
      </rPr>
      <t>­¯</t>
    </r>
    <r>
      <rPr>
        <sz val="10"/>
        <rFont val="Arial"/>
        <family val="2"/>
      </rPr>
      <t>]</t>
    </r>
  </si>
  <si>
    <r>
      <t>gold ALPHA</t>
    </r>
    <r>
      <rPr>
        <sz val="10"/>
        <rFont val="Arial"/>
        <family val="2"/>
      </rPr>
      <t xml:space="preserve"> [&lt; = &gt;]</t>
    </r>
  </si>
  <si>
    <r>
      <t xml:space="preserve">gold ALPHA </t>
    </r>
    <r>
      <rPr>
        <sz val="10"/>
        <rFont val="Arial"/>
        <family val="2"/>
      </rPr>
      <t xml:space="preserve"> [MATH]</t>
    </r>
  </si>
  <si>
    <r>
      <t>gold ALPHA</t>
    </r>
    <r>
      <rPr>
        <sz val="10"/>
        <rFont val="Arial"/>
        <family val="2"/>
      </rPr>
      <t xml:space="preserve"> [PUNC]</t>
    </r>
  </si>
  <si>
    <r>
      <t xml:space="preserve">gold ALPHA </t>
    </r>
    <r>
      <rPr>
        <sz val="10"/>
        <rFont val="Arial"/>
        <family val="2"/>
      </rPr>
      <t xml:space="preserve"> [MISC]</t>
    </r>
  </si>
  <si>
    <t>blue DECM</t>
  </si>
  <si>
    <t>blue HEXM</t>
  </si>
  <si>
    <t>blue OCTM</t>
  </si>
  <si>
    <t>blue BINM</t>
  </si>
  <si>
    <t>gold LOGIC</t>
  </si>
  <si>
    <r>
      <t>blue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X?0</t>
    </r>
  </si>
  <si>
    <t>blue X?Y</t>
  </si>
  <si>
    <t>y=x+3</t>
  </si>
  <si>
    <t>XEQ ALPHA X [&lt; = &gt;] &lt; [&lt; = &gt;] &gt; ENTER</t>
  </si>
  <si>
    <t>menu ks/fcn</t>
  </si>
  <si>
    <t>grand total</t>
  </si>
  <si>
    <t>total menu fcns</t>
  </si>
  <si>
    <t>∆</t>
  </si>
  <si>
    <t>gold PGM.FCN ▼</t>
  </si>
  <si>
    <t>gold PGM.FCN ▼▼</t>
  </si>
  <si>
    <t>0 - 9</t>
  </si>
  <si>
    <t></t>
  </si>
  <si>
    <t>CAT fcns</t>
  </si>
  <si>
    <t>CAT ks</t>
  </si>
  <si>
    <t>CAT ks/fcn</t>
  </si>
  <si>
    <t>menu fcns:</t>
  </si>
  <si>
    <t>menu ks:</t>
  </si>
  <si>
    <t>avg chars/ALPHA fcn</t>
  </si>
  <si>
    <t>ALPHA fcns:</t>
  </si>
  <si>
    <t>ALPHA ks:</t>
  </si>
  <si>
    <t>ALPHA ks/fcn</t>
  </si>
  <si>
    <t>STO +-x÷, RCL +-x÷</t>
  </si>
  <si>
    <t>23 functions</t>
  </si>
  <si>
    <t>alpha ks</t>
  </si>
  <si>
    <t>alpha fcns</t>
  </si>
  <si>
    <t>alpha ks/fcn</t>
  </si>
  <si>
    <t># CAT FCN functions (non ALPHA)</t>
  </si>
  <si>
    <t># ALPHA-spelled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</si>
</sst>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10"/>
      <name val="Symbol"/>
      <family val="1"/>
      <charset val="2"/>
    </font>
    <font>
      <b/>
      <sz val="12"/>
      <name val="Arial"/>
      <family val="2"/>
    </font>
    <font>
      <b/>
      <sz val="10"/>
      <name val="Symbol"/>
      <family val="1"/>
      <charset val="2"/>
    </font>
    <font>
      <sz val="10"/>
      <name val="Calibri"/>
      <family val="2"/>
    </font>
    <font>
      <sz val="10"/>
      <name val="Perpetua Titling MT"/>
      <family val="1"/>
    </font>
    <font>
      <b/>
      <sz val="14"/>
      <name val="Arial"/>
      <family val="2"/>
    </font>
    <font>
      <sz val="12"/>
      <name val="Symbol"/>
      <family val="1"/>
      <charset val="2"/>
    </font>
    <font>
      <sz val="10"/>
      <name val="Terminal"/>
      <family val="3"/>
      <charset val="255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0" borderId="0" xfId="0" applyFont="1"/>
    <xf numFmtId="0" fontId="0" fillId="0" borderId="0" xfId="0" quotePrefix="1" applyAlignment="1">
      <alignment horizontal="center"/>
    </xf>
    <xf numFmtId="0" fontId="0" fillId="0" borderId="3" xfId="0" applyBorder="1" applyAlignment="1">
      <alignment horizontal="center"/>
    </xf>
    <xf numFmtId="0" fontId="0" fillId="8" borderId="1" xfId="0" applyFill="1" applyBorder="1"/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4" fontId="2" fillId="9" borderId="1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7" xfId="0" applyBorder="1"/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0" borderId="13" xfId="0" quotePrefix="1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5" fillId="14" borderId="7" xfId="0" applyFont="1" applyFill="1" applyBorder="1" applyAlignment="1">
      <alignment horizontal="center"/>
    </xf>
    <xf numFmtId="0" fontId="8" fillId="14" borderId="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0" borderId="0" xfId="0" quotePrefix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/>
    <xf numFmtId="0" fontId="3" fillId="3" borderId="1" xfId="0" applyFont="1" applyFill="1" applyBorder="1"/>
    <xf numFmtId="0" fontId="3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8" fillId="12" borderId="13" xfId="0" applyFont="1" applyFill="1" applyBorder="1" applyAlignment="1">
      <alignment horizontal="center"/>
    </xf>
    <xf numFmtId="0" fontId="0" fillId="0" borderId="6" xfId="0" applyBorder="1"/>
    <xf numFmtId="164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0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" fillId="12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6" borderId="1" xfId="0" applyFont="1" applyFill="1" applyBorder="1"/>
    <xf numFmtId="0" fontId="3" fillId="0" borderId="0" xfId="0" applyFont="1" applyFill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0" fillId="15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B8CCE4"/>
      <color rgb="FFD8E4BC"/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fcn keystrokes per alpha chars</c:v>
          </c:tx>
          <c:spPr>
            <a:ln w="28575">
              <a:noFill/>
            </a:ln>
          </c:spPr>
          <c:trendline>
            <c:trendlineType val="linear"/>
            <c:backward val="2"/>
            <c:dispRSqr val="0"/>
            <c:dispEq val="0"/>
          </c:trendline>
          <c:xVal>
            <c:numRef>
              <c:f>Sheet1!$CH$66:$CH$90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</c:numCache>
            </c:numRef>
          </c:xVal>
          <c:yVal>
            <c:numRef>
              <c:f>Sheet1!$CI$66:$CI$90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11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6896"/>
        <c:axId val="50992256"/>
      </c:scatterChart>
      <c:valAx>
        <c:axId val="49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992256"/>
        <c:crosses val="autoZero"/>
        <c:crossBetween val="midCat"/>
      </c:valAx>
      <c:valAx>
        <c:axId val="50992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216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342900</xdr:colOff>
      <xdr:row>93</xdr:row>
      <xdr:rowOff>101600</xdr:rowOff>
    </xdr:from>
    <xdr:to>
      <xdr:col>92</xdr:col>
      <xdr:colOff>38100</xdr:colOff>
      <xdr:row>110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61</xdr:row>
      <xdr:rowOff>0</xdr:rowOff>
    </xdr:from>
    <xdr:to>
      <xdr:col>9</xdr:col>
      <xdr:colOff>246863</xdr:colOff>
      <xdr:row>121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0795000"/>
          <a:ext cx="5390363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J129"/>
  <sheetViews>
    <sheetView tabSelected="1" topLeftCell="A20" zoomScale="75" zoomScaleNormal="75" workbookViewId="0">
      <selection activeCell="E35" sqref="E35"/>
    </sheetView>
  </sheetViews>
  <sheetFormatPr defaultRowHeight="12.75" x14ac:dyDescent="0.2"/>
  <cols>
    <col min="2" max="2" width="9.140625" style="5"/>
    <col min="3" max="3" width="34.42578125" customWidth="1"/>
    <col min="4" max="4" width="2.5703125" customWidth="1"/>
    <col min="5" max="5" width="18.28515625" bestFit="1" customWidth="1"/>
    <col min="6" max="6" width="2.140625" customWidth="1"/>
    <col min="7" max="7" width="1.28515625" customWidth="1"/>
    <col min="11" max="11" width="10.85546875" customWidth="1"/>
    <col min="13" max="14" width="13.140625" style="8" customWidth="1"/>
    <col min="15" max="15" width="13.7109375" customWidth="1"/>
    <col min="16" max="16" width="11.140625" customWidth="1"/>
    <col min="17" max="18" width="13.28515625" customWidth="1"/>
    <col min="19" max="23" width="17.28515625" style="8" customWidth="1"/>
    <col min="24" max="24" width="9.140625" style="8" customWidth="1"/>
    <col min="25" max="26" width="9.42578125" style="8" customWidth="1"/>
    <col min="27" max="27" width="12.85546875" style="8" customWidth="1"/>
    <col min="28" max="28" width="10.42578125" customWidth="1"/>
    <col min="29" max="29" width="10.28515625" customWidth="1"/>
    <col min="30" max="30" width="10.42578125" customWidth="1"/>
    <col min="31" max="31" width="9.7109375" customWidth="1"/>
    <col min="32" max="32" width="12.85546875" style="8" customWidth="1"/>
    <col min="33" max="33" width="9.42578125" style="8" customWidth="1"/>
    <col min="34" max="34" width="1.5703125" customWidth="1"/>
    <col min="35" max="35" width="14.42578125" bestFit="1" customWidth="1"/>
    <col min="36" max="37" width="12" bestFit="1" customWidth="1"/>
    <col min="38" max="39" width="18.42578125" customWidth="1"/>
    <col min="40" max="40" width="12" bestFit="1" customWidth="1"/>
    <col min="41" max="41" width="16.5703125" bestFit="1" customWidth="1"/>
    <col min="42" max="42" width="18.28515625" bestFit="1" customWidth="1"/>
    <col min="43" max="43" width="17.85546875" bestFit="1" customWidth="1"/>
    <col min="44" max="44" width="19.42578125" bestFit="1" customWidth="1"/>
    <col min="45" max="45" width="19" bestFit="1" customWidth="1"/>
    <col min="46" max="46" width="18.5703125" bestFit="1" customWidth="1"/>
    <col min="47" max="47" width="11.7109375" customWidth="1"/>
    <col min="48" max="48" width="11.85546875" customWidth="1"/>
    <col min="49" max="51" width="18.28515625" bestFit="1" customWidth="1"/>
    <col min="52" max="52" width="11.140625" customWidth="1"/>
    <col min="53" max="53" width="15.42578125" bestFit="1" customWidth="1"/>
    <col min="54" max="54" width="13" customWidth="1"/>
    <col min="55" max="55" width="11.140625" customWidth="1"/>
    <col min="56" max="56" width="12.85546875" customWidth="1"/>
    <col min="57" max="57" width="17.42578125" customWidth="1"/>
    <col min="58" max="58" width="16.85546875" customWidth="1"/>
    <col min="59" max="59" width="11" customWidth="1"/>
    <col min="60" max="60" width="15.140625" customWidth="1"/>
    <col min="61" max="61" width="20.42578125" customWidth="1"/>
    <col min="62" max="62" width="15.5703125" customWidth="1"/>
    <col min="63" max="63" width="13.140625" customWidth="1"/>
    <col min="64" max="64" width="13.7109375" customWidth="1"/>
    <col min="65" max="65" width="16.7109375" customWidth="1"/>
    <col min="66" max="66" width="17.7109375" customWidth="1"/>
    <col min="67" max="67" width="8" bestFit="1" customWidth="1"/>
    <col min="68" max="68" width="8.28515625" bestFit="1" customWidth="1"/>
    <col min="69" max="69" width="13.140625" customWidth="1"/>
    <col min="70" max="71" width="13.85546875" customWidth="1"/>
    <col min="72" max="72" width="10.42578125" customWidth="1"/>
    <col min="73" max="73" width="9.140625" customWidth="1"/>
    <col min="74" max="74" width="10.42578125" customWidth="1"/>
    <col min="75" max="75" width="18.42578125" customWidth="1"/>
    <col min="76" max="83" width="13.85546875" customWidth="1"/>
  </cols>
  <sheetData>
    <row r="2" spans="3:8" x14ac:dyDescent="0.2">
      <c r="E2" s="5" t="s">
        <v>502</v>
      </c>
    </row>
    <row r="3" spans="3:8" ht="13.5" thickBot="1" x14ac:dyDescent="0.25"/>
    <row r="4" spans="3:8" ht="13.5" thickBot="1" x14ac:dyDescent="0.25">
      <c r="C4" t="s">
        <v>2</v>
      </c>
      <c r="E4" s="1">
        <v>37</v>
      </c>
    </row>
    <row r="5" spans="3:8" ht="13.5" thickBot="1" x14ac:dyDescent="0.25"/>
    <row r="6" spans="3:8" ht="13.5" thickBot="1" x14ac:dyDescent="0.25">
      <c r="C6" t="s">
        <v>6</v>
      </c>
      <c r="E6" s="14">
        <v>2</v>
      </c>
    </row>
    <row r="7" spans="3:8" ht="13.5" thickBot="1" x14ac:dyDescent="0.25">
      <c r="E7" s="113" t="s">
        <v>513</v>
      </c>
    </row>
    <row r="8" spans="3:8" ht="13.5" thickBot="1" x14ac:dyDescent="0.25">
      <c r="C8" t="s">
        <v>7</v>
      </c>
      <c r="E8" s="14">
        <f>N108</f>
        <v>37</v>
      </c>
    </row>
    <row r="9" spans="3:8" ht="13.5" thickBot="1" x14ac:dyDescent="0.25">
      <c r="E9" s="14"/>
    </row>
    <row r="10" spans="3:8" ht="13.5" thickBot="1" x14ac:dyDescent="0.25">
      <c r="C10" t="s">
        <v>8</v>
      </c>
      <c r="E10" s="14">
        <v>6</v>
      </c>
      <c r="H10" s="20" t="s">
        <v>514</v>
      </c>
    </row>
    <row r="11" spans="3:8" ht="13.5" thickBot="1" x14ac:dyDescent="0.25"/>
    <row r="12" spans="3:8" ht="13.5" thickBot="1" x14ac:dyDescent="0.25">
      <c r="C12" t="s">
        <v>9</v>
      </c>
      <c r="E12" s="15">
        <v>2</v>
      </c>
    </row>
    <row r="13" spans="3:8" ht="13.5" thickBot="1" x14ac:dyDescent="0.25">
      <c r="E13" s="114" t="s">
        <v>515</v>
      </c>
    </row>
    <row r="14" spans="3:8" ht="13.5" thickBot="1" x14ac:dyDescent="0.25">
      <c r="C14" t="s">
        <v>10</v>
      </c>
      <c r="E14" s="15">
        <f>O106+P106+S106</f>
        <v>625</v>
      </c>
    </row>
    <row r="15" spans="3:8" ht="13.5" thickBot="1" x14ac:dyDescent="0.25">
      <c r="E15" s="2"/>
    </row>
    <row r="16" spans="3:8" ht="13.5" thickBot="1" x14ac:dyDescent="0.25">
      <c r="C16" t="s">
        <v>11</v>
      </c>
      <c r="E16" s="18">
        <v>4</v>
      </c>
    </row>
    <row r="17" spans="3:5" ht="13.5" thickBot="1" x14ac:dyDescent="0.25">
      <c r="E17" s="137" t="s">
        <v>581</v>
      </c>
    </row>
    <row r="18" spans="3:5" ht="13.5" thickBot="1" x14ac:dyDescent="0.25">
      <c r="C18" t="s">
        <v>12</v>
      </c>
      <c r="E18" s="18">
        <f>(Q106+R106)/8</f>
        <v>210</v>
      </c>
    </row>
    <row r="19" spans="3:5" ht="13.5" thickBot="1" x14ac:dyDescent="0.25">
      <c r="E19" s="2"/>
    </row>
    <row r="20" spans="3:5" ht="13.5" thickBot="1" x14ac:dyDescent="0.25">
      <c r="C20" t="s">
        <v>56</v>
      </c>
      <c r="E20" s="16">
        <v>1</v>
      </c>
    </row>
    <row r="21" spans="3:5" ht="13.5" thickBot="1" x14ac:dyDescent="0.25">
      <c r="E21" s="16" t="s">
        <v>351</v>
      </c>
    </row>
    <row r="22" spans="3:5" ht="13.5" thickBot="1" x14ac:dyDescent="0.25">
      <c r="C22" t="s">
        <v>57</v>
      </c>
      <c r="E22" s="16">
        <f>T106</f>
        <v>205</v>
      </c>
    </row>
    <row r="23" spans="3:5" ht="13.5" thickBot="1" x14ac:dyDescent="0.25">
      <c r="E23" s="2"/>
    </row>
    <row r="24" spans="3:5" ht="13.5" thickBot="1" x14ac:dyDescent="0.25">
      <c r="C24" t="s">
        <v>586</v>
      </c>
      <c r="E24" s="17">
        <f>BV107</f>
        <v>11</v>
      </c>
    </row>
    <row r="25" spans="3:5" ht="13.5" thickBot="1" x14ac:dyDescent="0.25">
      <c r="E25" s="17"/>
    </row>
    <row r="26" spans="3:5" ht="13.5" thickBot="1" x14ac:dyDescent="0.25">
      <c r="E26" s="17"/>
    </row>
    <row r="27" spans="3:5" ht="13.5" thickBot="1" x14ac:dyDescent="0.25">
      <c r="E27" s="2"/>
    </row>
    <row r="28" spans="3:5" ht="13.5" thickBot="1" x14ac:dyDescent="0.25">
      <c r="C28" t="s">
        <v>587</v>
      </c>
      <c r="E28" s="23">
        <f>BV109+BX106</f>
        <v>233</v>
      </c>
    </row>
    <row r="29" spans="3:5" ht="13.5" thickBot="1" x14ac:dyDescent="0.25">
      <c r="E29" s="23"/>
    </row>
    <row r="30" spans="3:5" ht="13.5" thickBot="1" x14ac:dyDescent="0.25">
      <c r="E30" s="23"/>
    </row>
    <row r="31" spans="3:5" ht="13.5" thickBot="1" x14ac:dyDescent="0.25">
      <c r="E31" s="2"/>
    </row>
    <row r="32" spans="3:5" ht="13.5" thickBot="1" x14ac:dyDescent="0.25">
      <c r="C32" t="s">
        <v>58</v>
      </c>
      <c r="E32" s="19">
        <v>30</v>
      </c>
    </row>
    <row r="33" spans="1:18" ht="13.5" thickBot="1" x14ac:dyDescent="0.25">
      <c r="E33" s="19"/>
    </row>
    <row r="34" spans="1:18" ht="13.5" thickBot="1" x14ac:dyDescent="0.25">
      <c r="C34" t="s">
        <v>59</v>
      </c>
      <c r="E34" s="19">
        <f>E49</f>
        <v>1462</v>
      </c>
    </row>
    <row r="35" spans="1:18" ht="13.5" thickBot="1" x14ac:dyDescent="0.25">
      <c r="A35" s="4"/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22"/>
      <c r="N35" s="22"/>
      <c r="O35" s="4"/>
      <c r="P35" s="4"/>
      <c r="Q35" s="2"/>
      <c r="R35" s="2"/>
    </row>
    <row r="36" spans="1:18" ht="13.5" thickBot="1" x14ac:dyDescent="0.25">
      <c r="A36" s="2"/>
      <c r="B36" s="7"/>
      <c r="C36" s="2"/>
      <c r="D36" s="2"/>
      <c r="E36" s="4"/>
      <c r="F36" s="2"/>
      <c r="G36" s="2"/>
      <c r="H36" s="2"/>
      <c r="I36" s="2"/>
      <c r="J36" s="2"/>
      <c r="K36" s="2"/>
      <c r="L36" s="2"/>
      <c r="M36" s="13"/>
      <c r="N36" s="13"/>
    </row>
    <row r="37" spans="1:18" ht="13.5" thickBot="1" x14ac:dyDescent="0.25">
      <c r="C37" t="s">
        <v>1</v>
      </c>
      <c r="E37" s="3">
        <f>E4-E41</f>
        <v>33</v>
      </c>
      <c r="H37" t="s">
        <v>33</v>
      </c>
    </row>
    <row r="38" spans="1:18" ht="13.5" thickBot="1" x14ac:dyDescent="0.25"/>
    <row r="39" spans="1:18" ht="13.5" thickBot="1" x14ac:dyDescent="0.25">
      <c r="C39" t="s">
        <v>28</v>
      </c>
      <c r="E39" s="1">
        <f>L106</f>
        <v>32</v>
      </c>
      <c r="H39" t="s">
        <v>34</v>
      </c>
    </row>
    <row r="40" spans="1:18" ht="13.5" thickBot="1" x14ac:dyDescent="0.25"/>
    <row r="41" spans="1:18" ht="13.5" thickBot="1" x14ac:dyDescent="0.25">
      <c r="C41" t="s">
        <v>29</v>
      </c>
      <c r="E41" s="1">
        <f>E6+E12</f>
        <v>4</v>
      </c>
      <c r="H41" t="s">
        <v>35</v>
      </c>
    </row>
    <row r="42" spans="1:18" ht="13.5" thickBot="1" x14ac:dyDescent="0.25">
      <c r="E42" s="2"/>
    </row>
    <row r="43" spans="1:18" ht="13.5" thickBot="1" x14ac:dyDescent="0.25">
      <c r="C43" t="s">
        <v>30</v>
      </c>
      <c r="E43" s="1">
        <f>E8+E14</f>
        <v>662</v>
      </c>
      <c r="H43" t="s">
        <v>36</v>
      </c>
    </row>
    <row r="44" spans="1:18" ht="13.5" thickBot="1" x14ac:dyDescent="0.25"/>
    <row r="45" spans="1:18" ht="13.5" thickBot="1" x14ac:dyDescent="0.25">
      <c r="C45" t="s">
        <v>31</v>
      </c>
      <c r="E45" s="1">
        <f>E16*E18</f>
        <v>840</v>
      </c>
      <c r="H45" s="20" t="s">
        <v>63</v>
      </c>
      <c r="I45" s="20"/>
      <c r="J45" s="20"/>
    </row>
    <row r="46" spans="1:18" ht="13.5" thickBot="1" x14ac:dyDescent="0.25">
      <c r="E46" s="2"/>
      <c r="H46" s="20"/>
      <c r="I46" s="20"/>
      <c r="J46" s="20"/>
    </row>
    <row r="47" spans="1:18" ht="13.5" thickBot="1" x14ac:dyDescent="0.25">
      <c r="C47" t="s">
        <v>60</v>
      </c>
      <c r="E47" s="1">
        <f>E20*E22</f>
        <v>205</v>
      </c>
      <c r="H47" s="20" t="s">
        <v>64</v>
      </c>
      <c r="I47" s="20"/>
      <c r="J47" s="20"/>
    </row>
    <row r="48" spans="1:18" ht="13.5" thickBot="1" x14ac:dyDescent="0.25">
      <c r="E48" s="2"/>
      <c r="H48" s="20"/>
      <c r="I48" s="20"/>
      <c r="J48" s="20"/>
    </row>
    <row r="49" spans="2:87" ht="13.5" thickBot="1" x14ac:dyDescent="0.25">
      <c r="C49" t="s">
        <v>61</v>
      </c>
      <c r="E49" s="1">
        <f>BS107+BV107</f>
        <v>1462</v>
      </c>
      <c r="H49" s="20"/>
      <c r="I49" s="20"/>
      <c r="J49" s="20"/>
    </row>
    <row r="50" spans="2:87" ht="13.5" thickBot="1" x14ac:dyDescent="0.25">
      <c r="E50" s="2"/>
      <c r="H50" s="20"/>
      <c r="I50" s="20"/>
      <c r="J50" s="20"/>
    </row>
    <row r="51" spans="2:87" ht="13.5" thickBot="1" x14ac:dyDescent="0.25">
      <c r="C51" t="s">
        <v>62</v>
      </c>
      <c r="E51" s="1">
        <f>BS111+BV111</f>
        <v>7466</v>
      </c>
      <c r="H51" s="20"/>
      <c r="I51" s="20"/>
      <c r="J51" s="20"/>
      <c r="AI51" s="20"/>
      <c r="AJ51" s="20"/>
      <c r="AK51" s="20"/>
      <c r="AL51" s="20"/>
      <c r="AM51" s="20"/>
    </row>
    <row r="52" spans="2:87" ht="13.5" thickBot="1" x14ac:dyDescent="0.25">
      <c r="AI52" s="20"/>
      <c r="AJ52" s="20"/>
      <c r="AK52" s="20"/>
      <c r="AL52" s="20"/>
      <c r="AM52" s="20"/>
    </row>
    <row r="53" spans="2:87" ht="13.5" thickBot="1" x14ac:dyDescent="0.25">
      <c r="C53" t="s">
        <v>32</v>
      </c>
      <c r="E53" s="1">
        <f>E49+K106+BV109+BX106</f>
        <v>5955</v>
      </c>
      <c r="H53" t="s">
        <v>37</v>
      </c>
      <c r="AI53" s="20"/>
      <c r="AJ53" s="20"/>
      <c r="AK53" s="20"/>
      <c r="AL53" s="20"/>
      <c r="AM53" s="20"/>
    </row>
    <row r="54" spans="2:87" ht="13.5" thickBot="1" x14ac:dyDescent="0.25">
      <c r="E54" s="2"/>
      <c r="AI54" s="20"/>
      <c r="AJ54" s="20"/>
      <c r="AK54" s="20"/>
      <c r="AL54" s="20"/>
      <c r="AM54" s="20"/>
    </row>
    <row r="55" spans="2:87" ht="13.5" thickBot="1" x14ac:dyDescent="0.25">
      <c r="C55" t="s">
        <v>4</v>
      </c>
      <c r="E55" s="27">
        <f>(35+35+32+29)/37</f>
        <v>3.5405405405405403</v>
      </c>
      <c r="H55" t="s">
        <v>38</v>
      </c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BG55" s="28"/>
      <c r="BH55" s="28"/>
      <c r="BI55" s="28"/>
    </row>
    <row r="56" spans="2:87" ht="13.5" thickBot="1" x14ac:dyDescent="0.25">
      <c r="AI56" s="20"/>
      <c r="AJ56" s="20"/>
      <c r="AK56" s="20"/>
      <c r="AL56" s="20"/>
      <c r="AM56" s="20"/>
    </row>
    <row r="57" spans="2:87" ht="13.5" thickBot="1" x14ac:dyDescent="0.25">
      <c r="C57" t="s">
        <v>0</v>
      </c>
      <c r="E57" s="1">
        <f>K110+BY110+BS111</f>
        <v>29515</v>
      </c>
      <c r="H57" t="s">
        <v>39</v>
      </c>
      <c r="AI57" s="20"/>
      <c r="AJ57" s="20"/>
      <c r="AK57" s="20"/>
      <c r="AL57" s="20"/>
      <c r="AM57" s="20"/>
      <c r="BX57" s="29" t="s">
        <v>563</v>
      </c>
    </row>
    <row r="58" spans="2:87" ht="13.5" thickBot="1" x14ac:dyDescent="0.25">
      <c r="AI58" s="20"/>
      <c r="AJ58" s="20"/>
      <c r="AK58" s="20"/>
      <c r="AL58" s="20"/>
      <c r="AM58" s="20"/>
    </row>
    <row r="59" spans="2:87" s="8" customFormat="1" ht="13.5" thickBot="1" x14ac:dyDescent="0.25">
      <c r="B59" s="5"/>
      <c r="C59" s="8" t="s">
        <v>5</v>
      </c>
      <c r="E59" s="37">
        <f>E57/E53</f>
        <v>4.956339210747271</v>
      </c>
      <c r="H59" s="44" t="s">
        <v>3</v>
      </c>
      <c r="AI59" s="29"/>
      <c r="AJ59" s="29"/>
      <c r="AK59" s="29"/>
      <c r="AL59" s="29"/>
      <c r="AM59" s="29"/>
    </row>
    <row r="60" spans="2:87" x14ac:dyDescent="0.2">
      <c r="AI60" s="20"/>
      <c r="AJ60" s="20"/>
      <c r="AK60" s="20"/>
      <c r="AL60" s="20"/>
      <c r="AM60" s="20"/>
      <c r="BL60" s="8"/>
      <c r="BM60" s="8"/>
      <c r="BN60" s="8"/>
      <c r="BO60" s="8"/>
      <c r="BP60" s="8"/>
    </row>
    <row r="61" spans="2:87" s="8" customFormat="1" ht="12.75" customHeight="1" x14ac:dyDescent="0.2">
      <c r="B61" s="5"/>
      <c r="AI61" s="29"/>
      <c r="AJ61" s="29"/>
      <c r="AK61" s="29"/>
      <c r="AL61" s="29"/>
      <c r="AM61" s="29"/>
      <c r="BT61" s="13"/>
      <c r="BU61" s="13"/>
      <c r="BV61" s="13"/>
      <c r="BW61" s="13"/>
    </row>
    <row r="62" spans="2:87" s="8" customFormat="1" ht="12.75" customHeight="1" thickBot="1" x14ac:dyDescent="0.25">
      <c r="B62" s="5"/>
      <c r="AI62" s="29"/>
      <c r="AJ62" s="29"/>
      <c r="AK62" s="29"/>
      <c r="AL62" s="29"/>
      <c r="AM62" s="29"/>
      <c r="BT62" s="22"/>
      <c r="BU62" s="22"/>
      <c r="BV62" s="22"/>
      <c r="BW62" s="13"/>
      <c r="BX62" s="12" t="s">
        <v>459</v>
      </c>
      <c r="BY62" s="12"/>
      <c r="BZ62" s="12" t="s">
        <v>229</v>
      </c>
      <c r="CA62" s="12" t="s">
        <v>229</v>
      </c>
      <c r="CB62" s="12" t="s">
        <v>229</v>
      </c>
      <c r="CC62" s="12" t="s">
        <v>229</v>
      </c>
      <c r="CD62" s="12" t="s">
        <v>229</v>
      </c>
      <c r="CE62" s="12" t="s">
        <v>229</v>
      </c>
    </row>
    <row r="63" spans="2:87" ht="12.75" customHeight="1" x14ac:dyDescent="0.2">
      <c r="L63" s="25"/>
      <c r="M63" s="13" t="s">
        <v>13</v>
      </c>
      <c r="N63" s="38" t="s">
        <v>13</v>
      </c>
      <c r="O63" s="25" t="s">
        <v>14</v>
      </c>
      <c r="P63" s="25" t="s">
        <v>14</v>
      </c>
      <c r="Q63" s="25" t="s">
        <v>14</v>
      </c>
      <c r="R63" s="25" t="s">
        <v>14</v>
      </c>
      <c r="S63" s="25" t="s">
        <v>14</v>
      </c>
      <c r="T63" s="25" t="s">
        <v>265</v>
      </c>
      <c r="U63" s="25"/>
      <c r="V63" s="25"/>
      <c r="W63" s="25"/>
      <c r="X63" s="61" t="s">
        <v>265</v>
      </c>
      <c r="Y63" s="25"/>
      <c r="Z63" s="25"/>
      <c r="AA63" s="25"/>
      <c r="AB63" s="12"/>
      <c r="AC63" s="12"/>
      <c r="AD63" s="12"/>
      <c r="AE63" s="12"/>
      <c r="AF63" s="61"/>
      <c r="AG63" s="25"/>
      <c r="AH63" s="26"/>
      <c r="AI63" s="36"/>
      <c r="AJ63" s="36"/>
      <c r="AK63" s="36"/>
      <c r="AL63" s="36"/>
      <c r="AM63" s="36"/>
      <c r="AN63" s="12" t="s">
        <v>44</v>
      </c>
      <c r="AO63" s="12" t="s">
        <v>44</v>
      </c>
      <c r="AP63" s="12" t="s">
        <v>44</v>
      </c>
      <c r="AQ63" s="12" t="s">
        <v>44</v>
      </c>
      <c r="AR63" s="12" t="s">
        <v>44</v>
      </c>
      <c r="AS63" s="12" t="s">
        <v>44</v>
      </c>
      <c r="AT63" s="12" t="s">
        <v>44</v>
      </c>
      <c r="AU63" s="12" t="s">
        <v>44</v>
      </c>
      <c r="AV63" s="12" t="s">
        <v>44</v>
      </c>
      <c r="AW63" s="12" t="s">
        <v>44</v>
      </c>
      <c r="AX63" s="12" t="s">
        <v>44</v>
      </c>
      <c r="AY63" s="12" t="s">
        <v>44</v>
      </c>
      <c r="AZ63" s="12" t="s">
        <v>44</v>
      </c>
      <c r="BA63" s="12"/>
      <c r="BB63" s="12" t="s">
        <v>44</v>
      </c>
      <c r="BC63" s="12" t="s">
        <v>44</v>
      </c>
      <c r="BD63" s="12" t="s">
        <v>44</v>
      </c>
      <c r="BE63" s="12" t="s">
        <v>44</v>
      </c>
      <c r="BF63" s="12" t="s">
        <v>44</v>
      </c>
      <c r="BG63" s="12" t="s">
        <v>44</v>
      </c>
      <c r="BH63" s="12" t="s">
        <v>44</v>
      </c>
      <c r="BI63" s="12" t="s">
        <v>44</v>
      </c>
      <c r="BJ63" s="12" t="s">
        <v>44</v>
      </c>
      <c r="BK63" s="12" t="s">
        <v>44</v>
      </c>
      <c r="BL63" s="12" t="s">
        <v>44</v>
      </c>
      <c r="BM63" s="36" t="s">
        <v>568</v>
      </c>
      <c r="BN63" s="36" t="s">
        <v>569</v>
      </c>
      <c r="BO63" s="12" t="s">
        <v>44</v>
      </c>
      <c r="BP63" s="12" t="s">
        <v>44</v>
      </c>
      <c r="BQ63" s="12" t="s">
        <v>44</v>
      </c>
      <c r="BR63" s="71" t="s">
        <v>44</v>
      </c>
      <c r="BS63" s="12"/>
      <c r="BT63" s="36" t="s">
        <v>497</v>
      </c>
      <c r="BU63" s="12"/>
      <c r="BV63" s="72" t="s">
        <v>482</v>
      </c>
      <c r="BW63" s="36" t="s">
        <v>492</v>
      </c>
      <c r="BX63" s="12" t="s">
        <v>463</v>
      </c>
      <c r="BY63" s="12"/>
      <c r="BZ63" s="12" t="s">
        <v>230</v>
      </c>
      <c r="CA63" s="12" t="s">
        <v>230</v>
      </c>
      <c r="CB63" s="12" t="s">
        <v>230</v>
      </c>
      <c r="CC63" s="12" t="s">
        <v>230</v>
      </c>
      <c r="CD63" s="12" t="s">
        <v>230</v>
      </c>
      <c r="CE63" s="12" t="s">
        <v>230</v>
      </c>
    </row>
    <row r="64" spans="2:87" ht="12.75" customHeight="1" x14ac:dyDescent="0.2">
      <c r="L64" s="25" t="s">
        <v>15</v>
      </c>
      <c r="M64" s="13" t="s">
        <v>51</v>
      </c>
      <c r="N64" s="38" t="s">
        <v>504</v>
      </c>
      <c r="O64" s="25" t="s">
        <v>16</v>
      </c>
      <c r="P64" s="8" t="s">
        <v>17</v>
      </c>
      <c r="Q64" s="25" t="s">
        <v>18</v>
      </c>
      <c r="R64" s="25" t="s">
        <v>241</v>
      </c>
      <c r="S64" s="25" t="s">
        <v>266</v>
      </c>
      <c r="T64" s="25" t="s">
        <v>264</v>
      </c>
      <c r="U64" s="33" t="s">
        <v>518</v>
      </c>
      <c r="V64" s="115" t="s">
        <v>519</v>
      </c>
      <c r="W64" s="115" t="s">
        <v>520</v>
      </c>
      <c r="X64" s="116" t="s">
        <v>512</v>
      </c>
      <c r="Y64" s="45" t="s">
        <v>523</v>
      </c>
      <c r="Z64" s="45" t="s">
        <v>523</v>
      </c>
      <c r="AA64" s="45" t="s">
        <v>524</v>
      </c>
      <c r="AB64" s="12" t="s">
        <v>555</v>
      </c>
      <c r="AC64" s="12" t="s">
        <v>556</v>
      </c>
      <c r="AD64" s="12" t="s">
        <v>557</v>
      </c>
      <c r="AE64" s="12" t="s">
        <v>558</v>
      </c>
      <c r="AF64" s="117" t="s">
        <v>525</v>
      </c>
      <c r="AG64" s="33"/>
      <c r="AH64" s="26"/>
      <c r="AI64" s="36" t="s">
        <v>481</v>
      </c>
      <c r="AJ64" s="36" t="s">
        <v>203</v>
      </c>
      <c r="AK64" s="36" t="s">
        <v>538</v>
      </c>
      <c r="AL64" s="36" t="s">
        <v>362</v>
      </c>
      <c r="AM64" s="36" t="s">
        <v>357</v>
      </c>
      <c r="AN64" s="12" t="s">
        <v>203</v>
      </c>
      <c r="AO64" s="29" t="s">
        <v>549</v>
      </c>
      <c r="AP64" s="29" t="s">
        <v>550</v>
      </c>
      <c r="AQ64" s="29" t="s">
        <v>551</v>
      </c>
      <c r="AR64" s="29" t="s">
        <v>552</v>
      </c>
      <c r="AS64" s="29" t="s">
        <v>553</v>
      </c>
      <c r="AT64" s="29" t="s">
        <v>554</v>
      </c>
      <c r="AU64" s="12" t="s">
        <v>257</v>
      </c>
      <c r="AV64" s="12" t="s">
        <v>200</v>
      </c>
      <c r="AW64" s="12" t="s">
        <v>201</v>
      </c>
      <c r="AX64" s="12" t="s">
        <v>202</v>
      </c>
      <c r="AY64" s="12" t="s">
        <v>268</v>
      </c>
      <c r="AZ64" s="12" t="s">
        <v>260</v>
      </c>
      <c r="BA64" s="12" t="s">
        <v>480</v>
      </c>
      <c r="BB64" s="12" t="s">
        <v>284</v>
      </c>
      <c r="BC64" s="36" t="s">
        <v>285</v>
      </c>
      <c r="BD64" s="36" t="s">
        <v>286</v>
      </c>
      <c r="BE64" s="36" t="s">
        <v>473</v>
      </c>
      <c r="BF64" s="36" t="s">
        <v>465</v>
      </c>
      <c r="BG64" s="12" t="s">
        <v>259</v>
      </c>
      <c r="BH64" s="36" t="s">
        <v>314</v>
      </c>
      <c r="BI64" s="36" t="s">
        <v>325</v>
      </c>
      <c r="BJ64" s="36" t="s">
        <v>559</v>
      </c>
      <c r="BK64" s="12" t="s">
        <v>256</v>
      </c>
      <c r="BL64" s="12" t="s">
        <v>258</v>
      </c>
      <c r="BM64" s="36" t="s">
        <v>160</v>
      </c>
      <c r="BN64" s="36" t="s">
        <v>165</v>
      </c>
      <c r="BO64" s="36" t="s">
        <v>560</v>
      </c>
      <c r="BP64" s="12" t="s">
        <v>561</v>
      </c>
      <c r="BQ64" s="36" t="s">
        <v>337</v>
      </c>
      <c r="BR64" s="71" t="s">
        <v>229</v>
      </c>
      <c r="BS64" s="12"/>
      <c r="BT64" s="12" t="s">
        <v>460</v>
      </c>
      <c r="BU64" s="12" t="s">
        <v>477</v>
      </c>
      <c r="BV64" s="73" t="s">
        <v>483</v>
      </c>
      <c r="BW64" s="36" t="s">
        <v>493</v>
      </c>
      <c r="BX64" s="8" t="s">
        <v>435</v>
      </c>
      <c r="BY64" s="8"/>
      <c r="BZ64" s="49" t="s">
        <v>372</v>
      </c>
      <c r="CA64" s="36" t="s">
        <v>373</v>
      </c>
      <c r="CB64" s="36" t="s">
        <v>390</v>
      </c>
      <c r="CC64" s="36" t="s">
        <v>403</v>
      </c>
      <c r="CD64" s="36" t="s">
        <v>418</v>
      </c>
      <c r="CE64" s="36" t="s">
        <v>437</v>
      </c>
      <c r="CH64" s="20" t="s">
        <v>485</v>
      </c>
      <c r="CI64" s="20" t="s">
        <v>494</v>
      </c>
    </row>
    <row r="65" spans="11:87" ht="12.75" customHeight="1" thickBot="1" x14ac:dyDescent="0.25">
      <c r="L65" s="25"/>
      <c r="M65" s="13"/>
      <c r="N65" s="13"/>
      <c r="O65" s="26"/>
      <c r="Q65" s="26"/>
      <c r="R65" s="10"/>
      <c r="S65" s="25"/>
      <c r="T65" s="25"/>
      <c r="U65" s="25"/>
      <c r="V65" s="61"/>
      <c r="W65" s="61"/>
      <c r="X65" s="61"/>
      <c r="Y65" s="25"/>
      <c r="Z65" s="25"/>
      <c r="AA65" s="25"/>
      <c r="AG65" s="25"/>
      <c r="AH65" s="26"/>
      <c r="AI65" s="29"/>
      <c r="AJ65" s="29"/>
      <c r="AK65" s="29"/>
      <c r="AL65" s="29"/>
      <c r="AM65" s="29"/>
      <c r="AN65" s="8"/>
      <c r="AO65" s="8"/>
      <c r="AP65" s="8"/>
      <c r="AQ65" s="8"/>
      <c r="AR65" s="8"/>
      <c r="AS65" s="8"/>
      <c r="AT65" s="8"/>
      <c r="AU65" s="2"/>
      <c r="AZ65" s="2"/>
      <c r="BA65" s="2"/>
      <c r="BB65" s="2"/>
      <c r="BC65" s="2"/>
      <c r="BD65" s="2"/>
      <c r="BE65" s="2"/>
      <c r="BF65" s="2"/>
      <c r="BG65" s="8"/>
      <c r="BH65" s="8"/>
      <c r="BI65" s="8"/>
      <c r="BR65" s="74"/>
      <c r="BS65" s="2"/>
      <c r="BV65" s="74"/>
      <c r="BW65" s="2"/>
      <c r="CD65" s="2"/>
      <c r="CE65" s="2"/>
      <c r="CH65" s="20" t="s">
        <v>495</v>
      </c>
      <c r="CI65" s="20" t="s">
        <v>496</v>
      </c>
    </row>
    <row r="66" spans="11:87" ht="12.75" customHeight="1" x14ac:dyDescent="0.2">
      <c r="K66">
        <v>1</v>
      </c>
      <c r="L66" s="127" t="s">
        <v>142</v>
      </c>
      <c r="M66" s="29" t="s">
        <v>146</v>
      </c>
      <c r="N66" s="38" t="s">
        <v>153</v>
      </c>
      <c r="O66" s="25" t="s">
        <v>237</v>
      </c>
      <c r="P66" s="8" t="s">
        <v>237</v>
      </c>
      <c r="Q66" s="25" t="s">
        <v>237</v>
      </c>
      <c r="R66" s="25" t="s">
        <v>237</v>
      </c>
      <c r="S66" s="25" t="s">
        <v>262</v>
      </c>
      <c r="T66" s="25" t="s">
        <v>262</v>
      </c>
      <c r="U66" s="33" t="s">
        <v>521</v>
      </c>
      <c r="V66" s="115" t="s">
        <v>262</v>
      </c>
      <c r="W66" s="115" t="s">
        <v>262</v>
      </c>
      <c r="X66" s="61" t="s">
        <v>262</v>
      </c>
      <c r="Y66" s="33" t="s">
        <v>425</v>
      </c>
      <c r="Z66" s="33" t="s">
        <v>360</v>
      </c>
      <c r="AA66" s="25" t="s">
        <v>237</v>
      </c>
      <c r="AB66" s="29"/>
      <c r="AC66" s="8" t="s">
        <v>78</v>
      </c>
      <c r="AD66" s="29"/>
      <c r="AE66" s="29"/>
      <c r="AF66" s="25" t="s">
        <v>237</v>
      </c>
      <c r="AG66" s="61"/>
      <c r="AH66" s="26"/>
      <c r="AI66" s="29" t="s">
        <v>78</v>
      </c>
      <c r="AJ66" s="8" t="s">
        <v>204</v>
      </c>
      <c r="AK66" s="138" t="s">
        <v>526</v>
      </c>
      <c r="AL66" s="8" t="s">
        <v>274</v>
      </c>
      <c r="AM66" s="29" t="s">
        <v>275</v>
      </c>
      <c r="AN66" s="8" t="s">
        <v>204</v>
      </c>
      <c r="AO66" s="13" t="s">
        <v>210</v>
      </c>
      <c r="AP66" s="13" t="s">
        <v>43</v>
      </c>
      <c r="AQ66" s="13" t="s">
        <v>215</v>
      </c>
      <c r="AR66" s="32" t="s">
        <v>88</v>
      </c>
      <c r="AS66" s="13" t="s">
        <v>90</v>
      </c>
      <c r="AT66" s="13" t="s">
        <v>87</v>
      </c>
      <c r="AU66" s="12" t="s">
        <v>269</v>
      </c>
      <c r="AV66" s="12" t="s">
        <v>197</v>
      </c>
      <c r="AW66" s="8" t="s">
        <v>478</v>
      </c>
      <c r="AX66" s="8" t="s">
        <v>478</v>
      </c>
      <c r="AY66" s="8" t="s">
        <v>478</v>
      </c>
      <c r="AZ66" s="13" t="s">
        <v>189</v>
      </c>
      <c r="BA66" s="13"/>
      <c r="BB66" s="13" t="s">
        <v>166</v>
      </c>
      <c r="BC66" s="13" t="s">
        <v>166</v>
      </c>
      <c r="BD66" s="38" t="s">
        <v>54</v>
      </c>
      <c r="BE66" s="38" t="s">
        <v>474</v>
      </c>
      <c r="BF66" s="40" t="s">
        <v>448</v>
      </c>
      <c r="BG66" s="29" t="s">
        <v>303</v>
      </c>
      <c r="BH66" s="29" t="s">
        <v>316</v>
      </c>
      <c r="BI66" s="38" t="s">
        <v>320</v>
      </c>
      <c r="BJ66" s="29" t="s">
        <v>338</v>
      </c>
      <c r="BK66" s="8" t="s">
        <v>242</v>
      </c>
      <c r="BL66" s="29"/>
      <c r="BM66" s="8" t="s">
        <v>237</v>
      </c>
      <c r="BN66" s="29" t="s">
        <v>570</v>
      </c>
      <c r="BO66" s="8" t="s">
        <v>184</v>
      </c>
      <c r="BP66" s="8" t="s">
        <v>177</v>
      </c>
      <c r="BQ66" s="29" t="s">
        <v>303</v>
      </c>
      <c r="BR66" s="75" t="s">
        <v>486</v>
      </c>
      <c r="BS66" s="38"/>
      <c r="BT66" s="36" t="s">
        <v>136</v>
      </c>
      <c r="BU66" s="8">
        <v>4</v>
      </c>
      <c r="BV66" s="36" t="s">
        <v>484</v>
      </c>
      <c r="BW66" s="8">
        <v>3</v>
      </c>
      <c r="BX66" s="8" t="s">
        <v>237</v>
      </c>
      <c r="BY66" s="8"/>
      <c r="BZ66" s="134" t="s">
        <v>136</v>
      </c>
      <c r="CA66" s="77" t="s">
        <v>188</v>
      </c>
      <c r="CB66" s="78" t="s">
        <v>168</v>
      </c>
      <c r="CC66" s="78" t="s">
        <v>328</v>
      </c>
      <c r="CD66" s="79" t="s">
        <v>419</v>
      </c>
      <c r="CE66" s="80" t="s">
        <v>180</v>
      </c>
      <c r="CF66" s="8"/>
      <c r="CH66" s="38">
        <v>3</v>
      </c>
      <c r="CI66" s="8">
        <v>6</v>
      </c>
    </row>
    <row r="67" spans="11:87" ht="12.75" customHeight="1" x14ac:dyDescent="0.2">
      <c r="K67">
        <v>2</v>
      </c>
      <c r="L67" s="128" t="s">
        <v>25</v>
      </c>
      <c r="M67" s="13" t="s">
        <v>65</v>
      </c>
      <c r="N67" s="38" t="s">
        <v>133</v>
      </c>
      <c r="O67" s="25"/>
      <c r="P67" s="8"/>
      <c r="Q67" s="25"/>
      <c r="R67" s="25"/>
      <c r="S67" s="25"/>
      <c r="T67" s="25"/>
      <c r="U67" s="25"/>
      <c r="V67" s="61"/>
      <c r="W67" s="61"/>
      <c r="X67" s="61"/>
      <c r="Y67" s="33" t="s">
        <v>376</v>
      </c>
      <c r="Z67" s="33" t="s">
        <v>352</v>
      </c>
      <c r="AA67" s="25"/>
      <c r="AB67" s="29"/>
      <c r="AC67" s="8" t="s">
        <v>80</v>
      </c>
      <c r="AD67" s="29"/>
      <c r="AE67" s="29"/>
      <c r="AF67" s="25"/>
      <c r="AG67" s="61"/>
      <c r="AH67" s="26"/>
      <c r="AI67" s="29" t="s">
        <v>80</v>
      </c>
      <c r="AJ67" s="8" t="s">
        <v>205</v>
      </c>
      <c r="AK67" s="138" t="s">
        <v>527</v>
      </c>
      <c r="AL67" s="29"/>
      <c r="AM67" s="29"/>
      <c r="AN67" s="8" t="s">
        <v>205</v>
      </c>
      <c r="AO67" s="13" t="s">
        <v>211</v>
      </c>
      <c r="AP67" s="32" t="s">
        <v>48</v>
      </c>
      <c r="AQ67" s="32" t="s">
        <v>216</v>
      </c>
      <c r="AR67" s="32" t="s">
        <v>218</v>
      </c>
      <c r="AS67" s="13" t="s">
        <v>127</v>
      </c>
      <c r="AT67" s="13" t="s">
        <v>119</v>
      </c>
      <c r="AU67" s="12" t="s">
        <v>270</v>
      </c>
      <c r="AV67" s="12" t="s">
        <v>198</v>
      </c>
      <c r="AW67" s="21"/>
      <c r="AX67" s="21"/>
      <c r="AY67" s="21"/>
      <c r="AZ67" s="12" t="s">
        <v>186</v>
      </c>
      <c r="BA67" s="12"/>
      <c r="BB67" s="12"/>
      <c r="BC67" s="12"/>
      <c r="BD67" s="36" t="s">
        <v>287</v>
      </c>
      <c r="BE67" s="36" t="s">
        <v>475</v>
      </c>
      <c r="BF67" s="36" t="s">
        <v>404</v>
      </c>
      <c r="BG67" s="29" t="s">
        <v>304</v>
      </c>
      <c r="BH67" s="29" t="s">
        <v>317</v>
      </c>
      <c r="BI67" s="38" t="s">
        <v>321</v>
      </c>
      <c r="BJ67" s="29" t="s">
        <v>339</v>
      </c>
      <c r="BK67" s="8" t="s">
        <v>243</v>
      </c>
      <c r="BL67" s="8"/>
      <c r="BM67" s="8"/>
      <c r="BN67" s="8"/>
      <c r="BO67" s="8" t="s">
        <v>178</v>
      </c>
      <c r="BP67" s="8" t="s">
        <v>179</v>
      </c>
      <c r="BQ67" s="29" t="s">
        <v>344</v>
      </c>
      <c r="BR67" s="75" t="s">
        <v>487</v>
      </c>
      <c r="BS67" s="38"/>
      <c r="BT67" s="8" t="s">
        <v>461</v>
      </c>
      <c r="BU67" s="8">
        <v>5</v>
      </c>
      <c r="BV67" s="75" t="s">
        <v>484</v>
      </c>
      <c r="BW67" s="38">
        <v>5</v>
      </c>
      <c r="BX67" s="8"/>
      <c r="BY67" s="8"/>
      <c r="BZ67" s="81" t="s">
        <v>75</v>
      </c>
      <c r="CA67" s="57" t="s">
        <v>187</v>
      </c>
      <c r="CB67" s="53" t="s">
        <v>302</v>
      </c>
      <c r="CC67" s="51" t="s">
        <v>66</v>
      </c>
      <c r="CD67" s="53" t="s">
        <v>343</v>
      </c>
      <c r="CE67" s="82" t="s">
        <v>174</v>
      </c>
      <c r="CF67" s="8"/>
      <c r="CH67" s="38">
        <v>4</v>
      </c>
      <c r="CI67" s="8">
        <v>7</v>
      </c>
    </row>
    <row r="68" spans="11:87" ht="12.75" customHeight="1" x14ac:dyDescent="0.2">
      <c r="K68">
        <v>3</v>
      </c>
      <c r="L68" s="129" t="s">
        <v>27</v>
      </c>
      <c r="M68" s="13" t="s">
        <v>19</v>
      </c>
      <c r="N68" s="38" t="s">
        <v>134</v>
      </c>
      <c r="O68" s="45" t="s">
        <v>261</v>
      </c>
      <c r="P68" s="12" t="s">
        <v>238</v>
      </c>
      <c r="Q68" s="43" t="s">
        <v>238</v>
      </c>
      <c r="R68" s="43" t="s">
        <v>238</v>
      </c>
      <c r="S68" s="25" t="s">
        <v>263</v>
      </c>
      <c r="T68" s="25" t="s">
        <v>263</v>
      </c>
      <c r="U68" s="33" t="s">
        <v>263</v>
      </c>
      <c r="V68" s="115" t="s">
        <v>263</v>
      </c>
      <c r="W68" s="115" t="s">
        <v>263</v>
      </c>
      <c r="X68" s="61"/>
      <c r="Y68" s="33" t="s">
        <v>433</v>
      </c>
      <c r="Z68" s="33" t="s">
        <v>462</v>
      </c>
      <c r="AA68" s="45" t="s">
        <v>261</v>
      </c>
      <c r="AB68" s="29"/>
      <c r="AC68" s="8" t="s">
        <v>82</v>
      </c>
      <c r="AD68" s="29"/>
      <c r="AE68" s="29"/>
      <c r="AF68" s="45" t="s">
        <v>261</v>
      </c>
      <c r="AG68" s="61"/>
      <c r="AH68" s="26"/>
      <c r="AI68" s="29" t="s">
        <v>82</v>
      </c>
      <c r="AJ68" s="29" t="s">
        <v>206</v>
      </c>
      <c r="AK68" s="138" t="s">
        <v>528</v>
      </c>
      <c r="AL68" s="29" t="s">
        <v>276</v>
      </c>
      <c r="AM68" s="29" t="s">
        <v>277</v>
      </c>
      <c r="AN68" s="29" t="s">
        <v>206</v>
      </c>
      <c r="AO68" s="13" t="s">
        <v>121</v>
      </c>
      <c r="AP68" s="32" t="s">
        <v>49</v>
      </c>
      <c r="AQ68" s="13" t="s">
        <v>81</v>
      </c>
      <c r="AR68" s="32" t="s">
        <v>219</v>
      </c>
      <c r="AS68" s="13" t="s">
        <v>79</v>
      </c>
      <c r="AT68" s="13" t="s">
        <v>85</v>
      </c>
      <c r="AU68" s="12" t="s">
        <v>271</v>
      </c>
      <c r="AV68" s="12" t="s">
        <v>199</v>
      </c>
      <c r="AW68" s="13" t="s">
        <v>263</v>
      </c>
      <c r="AX68" s="13" t="s">
        <v>263</v>
      </c>
      <c r="AY68" s="13" t="s">
        <v>263</v>
      </c>
      <c r="AZ68" s="12" t="s">
        <v>479</v>
      </c>
      <c r="BA68" s="13" t="s">
        <v>263</v>
      </c>
      <c r="BB68" s="12"/>
      <c r="BC68" s="12"/>
      <c r="BD68" s="36" t="s">
        <v>288</v>
      </c>
      <c r="BE68" s="36" t="s">
        <v>476</v>
      </c>
      <c r="BF68" s="40" t="s">
        <v>48</v>
      </c>
      <c r="BG68" s="29" t="s">
        <v>55</v>
      </c>
      <c r="BH68" s="29" t="s">
        <v>318</v>
      </c>
      <c r="BI68" s="38" t="s">
        <v>322</v>
      </c>
      <c r="BJ68" s="29" t="s">
        <v>340</v>
      </c>
      <c r="BK68" s="8" t="s">
        <v>244</v>
      </c>
      <c r="BL68" s="8" t="s">
        <v>154</v>
      </c>
      <c r="BM68" s="36" t="s">
        <v>261</v>
      </c>
      <c r="BN68" s="36"/>
      <c r="BO68" s="8" t="s">
        <v>172</v>
      </c>
      <c r="BP68" s="8" t="s">
        <v>180</v>
      </c>
      <c r="BQ68" s="29" t="s">
        <v>345</v>
      </c>
      <c r="BR68" s="75" t="s">
        <v>488</v>
      </c>
      <c r="BS68" s="38"/>
      <c r="BT68" s="8" t="s">
        <v>355</v>
      </c>
      <c r="BU68" s="8">
        <v>5</v>
      </c>
      <c r="BV68" s="73" t="s">
        <v>484</v>
      </c>
      <c r="BW68" s="36">
        <v>4</v>
      </c>
      <c r="BX68" s="36" t="s">
        <v>261</v>
      </c>
      <c r="BY68" s="36"/>
      <c r="BZ68" s="118" t="s">
        <v>352</v>
      </c>
      <c r="CA68" s="57" t="s">
        <v>185</v>
      </c>
      <c r="CB68" s="57" t="s">
        <v>271</v>
      </c>
      <c r="CC68" s="59" t="s">
        <v>404</v>
      </c>
      <c r="CD68" s="38" t="s">
        <v>420</v>
      </c>
      <c r="CE68" s="82" t="s">
        <v>182</v>
      </c>
      <c r="CF68" s="8"/>
      <c r="CH68" s="38">
        <v>4</v>
      </c>
      <c r="CI68" s="8">
        <v>7</v>
      </c>
    </row>
    <row r="69" spans="11:87" ht="12.75" customHeight="1" x14ac:dyDescent="0.2">
      <c r="K69">
        <v>4</v>
      </c>
      <c r="L69" s="128" t="s">
        <v>52</v>
      </c>
      <c r="M69" s="13" t="s">
        <v>73</v>
      </c>
      <c r="N69" s="38" t="s">
        <v>148</v>
      </c>
      <c r="O69" s="25"/>
      <c r="P69" s="8"/>
      <c r="Q69" s="25"/>
      <c r="R69" s="25"/>
      <c r="S69" s="25"/>
      <c r="T69" s="25"/>
      <c r="U69" s="25"/>
      <c r="V69" s="61"/>
      <c r="W69" s="61"/>
      <c r="X69" s="61"/>
      <c r="Y69" s="25"/>
      <c r="Z69" s="25"/>
      <c r="AA69" s="25"/>
      <c r="AB69" s="29"/>
      <c r="AC69" s="8" t="s">
        <v>84</v>
      </c>
      <c r="AD69" s="29"/>
      <c r="AE69" s="29"/>
      <c r="AF69" s="25"/>
      <c r="AG69" s="61"/>
      <c r="AH69" s="26"/>
      <c r="AI69" s="38" t="s">
        <v>84</v>
      </c>
      <c r="AJ69" s="8" t="s">
        <v>207</v>
      </c>
      <c r="AK69" s="36" t="s">
        <v>529</v>
      </c>
      <c r="AL69" s="38"/>
      <c r="AM69" s="38"/>
      <c r="AN69" s="8" t="s">
        <v>207</v>
      </c>
      <c r="AO69" s="12" t="s">
        <v>123</v>
      </c>
      <c r="AP69" s="12" t="s">
        <v>214</v>
      </c>
      <c r="AQ69" s="12" t="s">
        <v>83</v>
      </c>
      <c r="AR69" s="40" t="s">
        <v>114</v>
      </c>
      <c r="AS69" s="12" t="s">
        <v>116</v>
      </c>
      <c r="AT69" s="42" t="s">
        <v>93</v>
      </c>
      <c r="AU69" s="12" t="s">
        <v>272</v>
      </c>
      <c r="AV69" s="8" t="s">
        <v>45</v>
      </c>
      <c r="AW69" s="13"/>
      <c r="AX69" s="13"/>
      <c r="AY69" s="13"/>
      <c r="AZ69" s="12" t="s">
        <v>188</v>
      </c>
      <c r="BA69" s="13"/>
      <c r="BB69" s="12"/>
      <c r="BD69" s="36" t="s">
        <v>289</v>
      </c>
      <c r="BE69" s="36"/>
      <c r="BF69" s="50" t="s">
        <v>449</v>
      </c>
      <c r="BG69" s="29" t="s">
        <v>305</v>
      </c>
      <c r="BH69" s="29" t="s">
        <v>319</v>
      </c>
      <c r="BI69" s="38" t="s">
        <v>323</v>
      </c>
      <c r="BJ69" s="29" t="s">
        <v>341</v>
      </c>
      <c r="BK69" s="8" t="s">
        <v>245</v>
      </c>
      <c r="BL69" s="8"/>
      <c r="BM69" s="13"/>
      <c r="BN69" s="8"/>
      <c r="BO69" s="8" t="s">
        <v>173</v>
      </c>
      <c r="BP69" s="8" t="s">
        <v>181</v>
      </c>
      <c r="BQ69" s="29" t="s">
        <v>52</v>
      </c>
      <c r="BR69" s="75" t="s">
        <v>489</v>
      </c>
      <c r="BS69" s="38"/>
      <c r="BT69" s="8" t="s">
        <v>356</v>
      </c>
      <c r="BU69" s="8">
        <v>5</v>
      </c>
      <c r="BV69" s="73" t="s">
        <v>484</v>
      </c>
      <c r="BW69" s="36">
        <v>3</v>
      </c>
      <c r="BX69" s="13"/>
      <c r="BY69" s="13"/>
      <c r="BZ69" s="84" t="s">
        <v>249</v>
      </c>
      <c r="CA69" s="57" t="s">
        <v>374</v>
      </c>
      <c r="CB69" s="59" t="s">
        <v>391</v>
      </c>
      <c r="CC69" s="36" t="s">
        <v>405</v>
      </c>
      <c r="CD69" s="55" t="s">
        <v>153</v>
      </c>
      <c r="CE69" s="82" t="s">
        <v>184</v>
      </c>
      <c r="CF69" s="8"/>
      <c r="CH69" s="38">
        <v>3</v>
      </c>
      <c r="CI69" s="8">
        <v>6</v>
      </c>
    </row>
    <row r="70" spans="11:87" ht="12.75" customHeight="1" x14ac:dyDescent="0.2">
      <c r="K70">
        <v>5</v>
      </c>
      <c r="L70" s="128" t="s">
        <v>53</v>
      </c>
      <c r="M70" s="13" t="s">
        <v>71</v>
      </c>
      <c r="N70" s="8" t="s">
        <v>505</v>
      </c>
      <c r="O70" s="25" t="s">
        <v>239</v>
      </c>
      <c r="P70" s="8" t="s">
        <v>239</v>
      </c>
      <c r="Q70" s="25" t="s">
        <v>239</v>
      </c>
      <c r="R70" s="25" t="s">
        <v>239</v>
      </c>
      <c r="S70" s="8" t="s">
        <v>282</v>
      </c>
      <c r="T70" s="25" t="s">
        <v>282</v>
      </c>
      <c r="U70" s="33" t="s">
        <v>282</v>
      </c>
      <c r="V70" s="115" t="s">
        <v>282</v>
      </c>
      <c r="W70" s="115" t="s">
        <v>282</v>
      </c>
      <c r="X70" s="61"/>
      <c r="Y70" s="25"/>
      <c r="Z70" s="25"/>
      <c r="AA70" s="25" t="s">
        <v>239</v>
      </c>
      <c r="AB70" s="38"/>
      <c r="AC70" s="13" t="s">
        <v>42</v>
      </c>
      <c r="AD70" s="38"/>
      <c r="AE70" s="38"/>
      <c r="AF70" s="25" t="s">
        <v>239</v>
      </c>
      <c r="AH70" s="26"/>
      <c r="AI70" s="38" t="s">
        <v>42</v>
      </c>
      <c r="AJ70" s="8" t="s">
        <v>208</v>
      </c>
      <c r="AK70" s="36" t="s">
        <v>530</v>
      </c>
      <c r="AL70" s="29" t="s">
        <v>278</v>
      </c>
      <c r="AM70" s="29" t="s">
        <v>279</v>
      </c>
      <c r="AN70" s="8" t="s">
        <v>208</v>
      </c>
      <c r="AO70" s="12" t="s">
        <v>212</v>
      </c>
      <c r="AP70" s="12"/>
      <c r="AQ70" s="40" t="s">
        <v>98</v>
      </c>
      <c r="AR70" s="12" t="s">
        <v>112</v>
      </c>
      <c r="AS70" s="140" t="s">
        <v>100</v>
      </c>
      <c r="AT70" s="40" t="s">
        <v>225</v>
      </c>
      <c r="AU70" s="12" t="s">
        <v>273</v>
      </c>
      <c r="AV70" s="13" t="s">
        <v>195</v>
      </c>
      <c r="AW70" s="13" t="s">
        <v>282</v>
      </c>
      <c r="AX70" s="13" t="s">
        <v>282</v>
      </c>
      <c r="AY70" s="13" t="s">
        <v>282</v>
      </c>
      <c r="AZ70" s="12" t="s">
        <v>370</v>
      </c>
      <c r="BA70" s="13" t="s">
        <v>282</v>
      </c>
      <c r="BB70" s="12" t="s">
        <v>407</v>
      </c>
      <c r="BC70" s="12" t="s">
        <v>406</v>
      </c>
      <c r="BD70" s="36" t="s">
        <v>472</v>
      </c>
      <c r="BE70" s="36"/>
      <c r="BF70" s="36" t="s">
        <v>466</v>
      </c>
      <c r="BG70" s="29" t="s">
        <v>306</v>
      </c>
      <c r="BH70" s="38" t="s">
        <v>137</v>
      </c>
      <c r="BI70" s="38" t="s">
        <v>324</v>
      </c>
      <c r="BJ70" s="38" t="s">
        <v>342</v>
      </c>
      <c r="BK70" s="13" t="s">
        <v>246</v>
      </c>
      <c r="BL70" s="8" t="s">
        <v>155</v>
      </c>
      <c r="BM70" s="13" t="s">
        <v>239</v>
      </c>
      <c r="BN70" s="13" t="s">
        <v>239</v>
      </c>
      <c r="BO70" s="13" t="s">
        <v>174</v>
      </c>
      <c r="BP70" s="13" t="s">
        <v>182</v>
      </c>
      <c r="BQ70" s="38" t="s">
        <v>53</v>
      </c>
      <c r="BR70" s="75" t="s">
        <v>490</v>
      </c>
      <c r="BS70" s="38"/>
      <c r="BT70" s="13" t="s">
        <v>358</v>
      </c>
      <c r="BU70" s="13">
        <v>6</v>
      </c>
      <c r="BV70" s="73" t="s">
        <v>484</v>
      </c>
      <c r="BW70" s="36">
        <v>4</v>
      </c>
      <c r="BX70" s="13" t="s">
        <v>239</v>
      </c>
      <c r="BY70" s="13"/>
      <c r="BZ70" s="84" t="s">
        <v>163</v>
      </c>
      <c r="CA70" s="55" t="s">
        <v>332</v>
      </c>
      <c r="CB70" s="51" t="s">
        <v>392</v>
      </c>
      <c r="CC70" s="53" t="s">
        <v>339</v>
      </c>
      <c r="CD70" s="38" t="s">
        <v>421</v>
      </c>
      <c r="CE70" s="82" t="s">
        <v>438</v>
      </c>
      <c r="CF70" s="8"/>
      <c r="CH70" s="36">
        <v>5</v>
      </c>
      <c r="CI70" s="36">
        <v>11</v>
      </c>
    </row>
    <row r="71" spans="11:87" ht="12.75" customHeight="1" thickBot="1" x14ac:dyDescent="0.25">
      <c r="K71">
        <v>6</v>
      </c>
      <c r="L71" s="128" t="s">
        <v>68</v>
      </c>
      <c r="M71" s="8" t="s">
        <v>267</v>
      </c>
      <c r="N71" s="29" t="s">
        <v>506</v>
      </c>
      <c r="O71" s="25"/>
      <c r="P71" s="8"/>
      <c r="Q71" s="25"/>
      <c r="R71" s="25"/>
      <c r="S71" s="25"/>
      <c r="T71" s="25"/>
      <c r="U71" s="25"/>
      <c r="V71" s="61"/>
      <c r="W71" s="61"/>
      <c r="X71" s="61"/>
      <c r="Y71" s="25"/>
      <c r="Z71" s="25"/>
      <c r="AA71" s="25"/>
      <c r="AB71" s="36"/>
      <c r="AC71" s="12" t="s">
        <v>89</v>
      </c>
      <c r="AD71" s="36"/>
      <c r="AE71" s="36"/>
      <c r="AF71" s="25"/>
      <c r="AG71" s="61"/>
      <c r="AH71" s="26"/>
      <c r="AI71" s="38" t="s">
        <v>89</v>
      </c>
      <c r="AJ71" s="8" t="s">
        <v>209</v>
      </c>
      <c r="AK71" s="36" t="s">
        <v>531</v>
      </c>
      <c r="AL71" s="38"/>
      <c r="AM71" s="38"/>
      <c r="AN71" s="8" t="s">
        <v>209</v>
      </c>
      <c r="AO71" s="8" t="s">
        <v>213</v>
      </c>
      <c r="AP71" s="8"/>
      <c r="AQ71" s="11" t="s">
        <v>217</v>
      </c>
      <c r="AR71" s="11" t="s">
        <v>220</v>
      </c>
      <c r="AS71" s="22" t="s">
        <v>125</v>
      </c>
      <c r="AT71" s="22"/>
      <c r="AU71" s="4"/>
      <c r="AV71" s="12" t="s">
        <v>196</v>
      </c>
      <c r="AW71" s="13"/>
      <c r="AX71" s="13"/>
      <c r="AY71" s="13"/>
      <c r="AZ71" s="34" t="s">
        <v>185</v>
      </c>
      <c r="BA71" s="12"/>
      <c r="BB71" s="12" t="s">
        <v>426</v>
      </c>
      <c r="BC71" s="12" t="s">
        <v>397</v>
      </c>
      <c r="BD71" s="46" t="s">
        <v>464</v>
      </c>
      <c r="BE71" s="46"/>
      <c r="BF71" s="58" t="s">
        <v>214</v>
      </c>
      <c r="BG71" s="47" t="s">
        <v>315</v>
      </c>
      <c r="BH71" s="29" t="s">
        <v>141</v>
      </c>
      <c r="BI71" s="13"/>
      <c r="BJ71" s="36" t="s">
        <v>343</v>
      </c>
      <c r="BK71" s="22" t="s">
        <v>247</v>
      </c>
      <c r="BL71" s="22"/>
      <c r="BM71" s="13"/>
      <c r="BN71" s="13"/>
      <c r="BO71" s="13" t="s">
        <v>176</v>
      </c>
      <c r="BP71" s="13" t="s">
        <v>183</v>
      </c>
      <c r="BQ71" s="47" t="s">
        <v>156</v>
      </c>
      <c r="BR71" s="75" t="s">
        <v>491</v>
      </c>
      <c r="BS71" s="38"/>
      <c r="BT71" s="8" t="s">
        <v>359</v>
      </c>
      <c r="BU71" s="8">
        <v>6</v>
      </c>
      <c r="BV71" s="73" t="s">
        <v>484</v>
      </c>
      <c r="BW71" s="36">
        <v>4</v>
      </c>
      <c r="BX71" s="13"/>
      <c r="BY71" s="13"/>
      <c r="BZ71" s="85" t="s">
        <v>161</v>
      </c>
      <c r="CA71" s="52" t="s">
        <v>375</v>
      </c>
      <c r="CB71" s="54" t="s">
        <v>326</v>
      </c>
      <c r="CC71" s="56" t="s">
        <v>333</v>
      </c>
      <c r="CD71" s="56" t="s">
        <v>422</v>
      </c>
      <c r="CE71" s="86" t="s">
        <v>178</v>
      </c>
      <c r="CF71" s="8"/>
      <c r="CH71" s="38">
        <v>4</v>
      </c>
      <c r="CI71" s="8">
        <v>7</v>
      </c>
    </row>
    <row r="72" spans="11:87" ht="12.75" customHeight="1" x14ac:dyDescent="0.2">
      <c r="K72">
        <v>7</v>
      </c>
      <c r="L72" s="128" t="s">
        <v>69</v>
      </c>
      <c r="M72" s="13" t="s">
        <v>26</v>
      </c>
      <c r="N72" s="29" t="s">
        <v>436</v>
      </c>
      <c r="O72" s="25" t="s">
        <v>240</v>
      </c>
      <c r="P72" s="8" t="s">
        <v>240</v>
      </c>
      <c r="Q72" s="25" t="s">
        <v>240</v>
      </c>
      <c r="R72" s="25" t="s">
        <v>240</v>
      </c>
      <c r="S72" s="25" t="s">
        <v>283</v>
      </c>
      <c r="T72" s="25" t="s">
        <v>283</v>
      </c>
      <c r="U72" s="25" t="s">
        <v>283</v>
      </c>
      <c r="V72" s="61"/>
      <c r="W72" s="61"/>
      <c r="X72" s="61"/>
      <c r="Y72" s="25"/>
      <c r="Z72" s="25"/>
      <c r="AA72" s="25" t="s">
        <v>240</v>
      </c>
      <c r="AF72" s="13" t="s">
        <v>240</v>
      </c>
      <c r="AG72" s="25"/>
      <c r="AH72" s="26"/>
      <c r="AI72" s="36" t="s">
        <v>91</v>
      </c>
      <c r="AJ72" s="139" t="s">
        <v>532</v>
      </c>
      <c r="AK72" s="36" t="s">
        <v>532</v>
      </c>
      <c r="AL72" s="29" t="s">
        <v>280</v>
      </c>
      <c r="AM72" s="29" t="s">
        <v>281</v>
      </c>
      <c r="AO72" s="29"/>
      <c r="AP72" s="29"/>
      <c r="AQ72" s="29"/>
      <c r="AR72" s="29"/>
      <c r="AS72" s="11" t="s">
        <v>222</v>
      </c>
      <c r="AT72" s="8" t="s">
        <v>226</v>
      </c>
      <c r="AU72" s="49" t="s">
        <v>138</v>
      </c>
      <c r="AV72" s="8"/>
      <c r="AW72" s="13" t="s">
        <v>283</v>
      </c>
      <c r="AX72" s="13" t="s">
        <v>283</v>
      </c>
      <c r="AY72" s="13" t="s">
        <v>283</v>
      </c>
      <c r="AZ72" s="12" t="s">
        <v>190</v>
      </c>
      <c r="BA72" s="13" t="s">
        <v>283</v>
      </c>
      <c r="BB72" s="12"/>
      <c r="BC72" s="12"/>
      <c r="BD72" s="36" t="s">
        <v>291</v>
      </c>
      <c r="BE72" s="36"/>
      <c r="BF72" s="36" t="s">
        <v>396</v>
      </c>
      <c r="BG72" s="48" t="s">
        <v>456</v>
      </c>
      <c r="BH72" s="8"/>
      <c r="BI72" s="13"/>
      <c r="BK72" s="8" t="s">
        <v>248</v>
      </c>
      <c r="BL72" s="8"/>
      <c r="BM72" s="13" t="s">
        <v>240</v>
      </c>
      <c r="BN72" s="13" t="s">
        <v>240</v>
      </c>
      <c r="BP72" s="8"/>
      <c r="BQ72" s="29" t="s">
        <v>346</v>
      </c>
      <c r="BR72" s="76"/>
      <c r="BS72" s="13"/>
      <c r="BT72" s="8" t="s">
        <v>364</v>
      </c>
      <c r="BU72" s="8">
        <v>7</v>
      </c>
      <c r="BV72" s="73" t="s">
        <v>484</v>
      </c>
      <c r="BW72" s="36">
        <v>4</v>
      </c>
      <c r="BX72" s="13" t="s">
        <v>240</v>
      </c>
      <c r="BY72" s="13"/>
      <c r="BZ72" s="83" t="s">
        <v>353</v>
      </c>
      <c r="CA72" s="53" t="s">
        <v>137</v>
      </c>
      <c r="CB72" s="38" t="s">
        <v>469</v>
      </c>
      <c r="CC72" s="59" t="s">
        <v>406</v>
      </c>
      <c r="CD72" s="51" t="s">
        <v>423</v>
      </c>
      <c r="CE72" s="82" t="s">
        <v>179</v>
      </c>
      <c r="CF72" s="8"/>
      <c r="CH72" s="36">
        <v>3</v>
      </c>
      <c r="CI72" s="8">
        <v>6</v>
      </c>
    </row>
    <row r="73" spans="11:87" ht="12.75" customHeight="1" x14ac:dyDescent="0.2">
      <c r="K73">
        <v>8</v>
      </c>
      <c r="L73" s="128" t="s">
        <v>70</v>
      </c>
      <c r="M73" s="13" t="s">
        <v>74</v>
      </c>
      <c r="N73" s="29" t="s">
        <v>507</v>
      </c>
      <c r="O73" s="25"/>
      <c r="P73" s="8"/>
      <c r="Q73" s="25"/>
      <c r="R73" s="9"/>
      <c r="S73" s="25"/>
      <c r="T73" s="25"/>
      <c r="U73" s="25"/>
      <c r="V73" s="61"/>
      <c r="W73" s="25"/>
      <c r="X73" s="61"/>
      <c r="Y73" s="25"/>
      <c r="Z73" s="25"/>
      <c r="AA73" s="25"/>
      <c r="AG73" s="25"/>
      <c r="AH73" s="26"/>
      <c r="AI73" s="36" t="s">
        <v>92</v>
      </c>
      <c r="AJ73" s="139" t="s">
        <v>533</v>
      </c>
      <c r="AK73" s="36" t="s">
        <v>533</v>
      </c>
      <c r="AL73" s="36"/>
      <c r="AM73" s="36"/>
      <c r="AO73" s="8"/>
      <c r="AP73" s="8"/>
      <c r="AQ73" s="8"/>
      <c r="AR73" s="8"/>
      <c r="AS73" s="8" t="s">
        <v>221</v>
      </c>
      <c r="AT73" s="8" t="s">
        <v>110</v>
      </c>
      <c r="AU73" s="49" t="s">
        <v>309</v>
      </c>
      <c r="AV73" s="13"/>
      <c r="AW73" s="13"/>
      <c r="AX73" s="13"/>
      <c r="AY73" s="13"/>
      <c r="AZ73" s="12" t="s">
        <v>131</v>
      </c>
      <c r="BA73" s="12"/>
      <c r="BB73" s="12"/>
      <c r="BC73" s="12"/>
      <c r="BD73" s="36" t="s">
        <v>292</v>
      </c>
      <c r="BE73" s="36"/>
      <c r="BF73" s="36"/>
      <c r="BG73" s="29" t="s">
        <v>307</v>
      </c>
      <c r="BH73" s="8"/>
      <c r="BI73" s="13"/>
      <c r="BK73" s="8" t="s">
        <v>139</v>
      </c>
      <c r="BL73" s="8"/>
      <c r="BM73" s="8"/>
      <c r="BN73" s="8"/>
      <c r="BP73" s="8"/>
      <c r="BQ73" s="29" t="s">
        <v>347</v>
      </c>
      <c r="BR73" s="76"/>
      <c r="BS73" s="13"/>
      <c r="BT73" s="8" t="s">
        <v>371</v>
      </c>
      <c r="BU73" s="8">
        <v>6</v>
      </c>
      <c r="BV73" s="75" t="s">
        <v>485</v>
      </c>
      <c r="BW73" s="38">
        <v>3</v>
      </c>
      <c r="BX73" s="8"/>
      <c r="BY73" s="8"/>
      <c r="BZ73" s="84" t="s">
        <v>45</v>
      </c>
      <c r="CA73" s="51" t="s">
        <v>69</v>
      </c>
      <c r="CB73" s="38" t="s">
        <v>393</v>
      </c>
      <c r="CC73" s="59" t="s">
        <v>407</v>
      </c>
      <c r="CD73" s="57" t="s">
        <v>424</v>
      </c>
      <c r="CE73" s="82" t="s">
        <v>173</v>
      </c>
      <c r="CF73" s="8"/>
      <c r="CH73" s="38">
        <v>4</v>
      </c>
      <c r="CI73" s="29">
        <v>8</v>
      </c>
    </row>
    <row r="74" spans="11:87" ht="12.75" customHeight="1" x14ac:dyDescent="0.2">
      <c r="K74">
        <v>9</v>
      </c>
      <c r="L74" s="128" t="s">
        <v>144</v>
      </c>
      <c r="M74" s="13" t="s">
        <v>75</v>
      </c>
      <c r="N74" s="111" t="s">
        <v>508</v>
      </c>
      <c r="O74" s="25"/>
      <c r="P74" s="8"/>
      <c r="Q74" s="25"/>
      <c r="R74" s="9"/>
      <c r="S74" s="25"/>
      <c r="T74" s="25"/>
      <c r="U74" s="25"/>
      <c r="V74" s="25"/>
      <c r="W74" s="25"/>
      <c r="X74" s="61"/>
      <c r="Y74" s="25"/>
      <c r="Z74" s="25"/>
      <c r="AA74" s="25"/>
      <c r="AB74" s="36" t="s">
        <v>457</v>
      </c>
      <c r="AD74" s="36"/>
      <c r="AE74" s="36"/>
      <c r="AG74" s="25"/>
      <c r="AH74" s="26"/>
      <c r="AI74" s="36" t="s">
        <v>94</v>
      </c>
      <c r="AJ74" s="139" t="s">
        <v>534</v>
      </c>
      <c r="AK74" s="36" t="s">
        <v>534</v>
      </c>
      <c r="AL74" s="36"/>
      <c r="AM74" s="36"/>
      <c r="AO74" s="13"/>
      <c r="AP74" s="13"/>
      <c r="AQ74" s="13"/>
      <c r="AR74" s="13"/>
      <c r="AS74" s="13" t="s">
        <v>223</v>
      </c>
      <c r="AT74" s="13" t="s">
        <v>117</v>
      </c>
      <c r="AU74" s="49" t="s">
        <v>310</v>
      </c>
      <c r="AV74" s="8"/>
      <c r="AW74" s="21"/>
      <c r="AX74" s="21"/>
      <c r="AY74" s="21"/>
      <c r="AZ74" s="12" t="s">
        <v>191</v>
      </c>
      <c r="BA74" s="12"/>
      <c r="BB74" s="12"/>
      <c r="BC74" s="12"/>
      <c r="BD74" s="36" t="s">
        <v>293</v>
      </c>
      <c r="BE74" s="36"/>
      <c r="BF74" s="36" t="s">
        <v>379</v>
      </c>
      <c r="BH74" s="8"/>
      <c r="BI74" s="13"/>
      <c r="BK74" s="8" t="s">
        <v>249</v>
      </c>
      <c r="BL74" s="8" t="s">
        <v>157</v>
      </c>
      <c r="BM74" s="8"/>
      <c r="BN74" s="8"/>
      <c r="BP74" s="8"/>
      <c r="BQ74" s="29" t="s">
        <v>348</v>
      </c>
      <c r="BR74" s="76"/>
      <c r="BS74" s="13"/>
      <c r="BT74" s="8" t="s">
        <v>377</v>
      </c>
      <c r="BU74" s="8">
        <v>7</v>
      </c>
      <c r="BV74" s="75" t="s">
        <v>485</v>
      </c>
      <c r="BW74" s="38">
        <v>4</v>
      </c>
      <c r="BX74" s="8"/>
      <c r="BY74" s="8"/>
      <c r="BZ74" s="87" t="s">
        <v>354</v>
      </c>
      <c r="CA74" s="55" t="s">
        <v>376</v>
      </c>
      <c r="CB74" s="38" t="s">
        <v>394</v>
      </c>
      <c r="CC74" s="51" t="s">
        <v>451</v>
      </c>
      <c r="CD74" s="53" t="s">
        <v>306</v>
      </c>
      <c r="CE74" s="82" t="s">
        <v>181</v>
      </c>
      <c r="CF74" s="8"/>
      <c r="CH74" s="38">
        <v>4</v>
      </c>
      <c r="CI74" s="29">
        <v>8</v>
      </c>
    </row>
    <row r="75" spans="11:87" ht="12.75" customHeight="1" x14ac:dyDescent="0.2">
      <c r="K75">
        <v>10</v>
      </c>
      <c r="L75" s="130" t="s">
        <v>47</v>
      </c>
      <c r="M75" s="13" t="s">
        <v>76</v>
      </c>
      <c r="N75" s="29" t="s">
        <v>509</v>
      </c>
      <c r="O75" s="25"/>
      <c r="P75" s="8"/>
      <c r="Q75" s="25"/>
      <c r="R75" s="9"/>
      <c r="S75" s="25"/>
      <c r="T75" s="25"/>
      <c r="U75" s="25"/>
      <c r="V75" s="25"/>
      <c r="W75" s="25"/>
      <c r="X75" s="61"/>
      <c r="Y75" s="25"/>
      <c r="Z75" s="25"/>
      <c r="AA75" s="25"/>
      <c r="AB75" s="29" t="s">
        <v>365</v>
      </c>
      <c r="AC75" s="8"/>
      <c r="AD75" s="29"/>
      <c r="AE75" s="29"/>
      <c r="AG75" s="25"/>
      <c r="AH75" s="26"/>
      <c r="AI75" s="36" t="s">
        <v>99</v>
      </c>
      <c r="AJ75" s="139" t="s">
        <v>535</v>
      </c>
      <c r="AK75" s="36" t="s">
        <v>535</v>
      </c>
      <c r="AL75" s="36"/>
      <c r="AM75" s="36"/>
      <c r="AO75" s="13"/>
      <c r="AP75" s="13"/>
      <c r="AQ75" s="13"/>
      <c r="AR75" s="13"/>
      <c r="AS75" s="41" t="s">
        <v>126</v>
      </c>
      <c r="AT75" s="13" t="s">
        <v>227</v>
      </c>
      <c r="AU75" s="49" t="s">
        <v>311</v>
      </c>
      <c r="AV75" s="8"/>
      <c r="AW75" s="21"/>
      <c r="AX75" s="21"/>
      <c r="AY75" s="21"/>
      <c r="AZ75" s="12" t="s">
        <v>192</v>
      </c>
      <c r="BA75" s="12"/>
      <c r="BB75" s="12"/>
      <c r="BC75" s="12"/>
      <c r="BD75" s="36" t="s">
        <v>294</v>
      </c>
      <c r="BE75" s="36"/>
      <c r="BF75" s="36"/>
      <c r="BH75" s="8"/>
      <c r="BI75" s="38"/>
      <c r="BJ75" s="8"/>
      <c r="BK75" s="8" t="s">
        <v>250</v>
      </c>
      <c r="BL75" s="8" t="s">
        <v>158</v>
      </c>
      <c r="BM75" s="8"/>
      <c r="BN75" s="8"/>
      <c r="BP75" s="8"/>
      <c r="BQ75" s="29" t="s">
        <v>349</v>
      </c>
      <c r="BR75" s="76"/>
      <c r="BS75" s="13"/>
      <c r="BT75" s="8" t="s">
        <v>380</v>
      </c>
      <c r="BU75" s="8">
        <v>7</v>
      </c>
      <c r="BV75" s="75" t="s">
        <v>485</v>
      </c>
      <c r="BW75" s="38">
        <v>4</v>
      </c>
      <c r="BX75" s="8"/>
      <c r="BY75" s="8"/>
      <c r="BZ75" s="88" t="s">
        <v>338</v>
      </c>
      <c r="CA75" s="57" t="s">
        <v>310</v>
      </c>
      <c r="CB75" s="38" t="s">
        <v>395</v>
      </c>
      <c r="CC75" s="53" t="s">
        <v>164</v>
      </c>
      <c r="CD75" s="55" t="s">
        <v>335</v>
      </c>
      <c r="CE75" s="82" t="s">
        <v>176</v>
      </c>
      <c r="CF75" s="8"/>
      <c r="CH75" s="38">
        <v>2</v>
      </c>
      <c r="CI75" s="29">
        <v>6</v>
      </c>
    </row>
    <row r="76" spans="11:87" ht="12.75" customHeight="1" x14ac:dyDescent="0.2">
      <c r="K76">
        <v>11</v>
      </c>
      <c r="L76" s="128" t="s">
        <v>42</v>
      </c>
      <c r="M76" s="8" t="s">
        <v>147</v>
      </c>
      <c r="N76" s="38" t="s">
        <v>510</v>
      </c>
      <c r="O76" s="25"/>
      <c r="P76" s="8"/>
      <c r="Q76" s="25"/>
      <c r="R76" s="9"/>
      <c r="S76" s="25"/>
      <c r="T76" s="25"/>
      <c r="U76" s="25"/>
      <c r="V76" s="25"/>
      <c r="W76" s="25"/>
      <c r="X76" s="61"/>
      <c r="Y76" s="25"/>
      <c r="Z76" s="25"/>
      <c r="AA76" s="25"/>
      <c r="AB76" s="29" t="s">
        <v>366</v>
      </c>
      <c r="AC76" s="8"/>
      <c r="AD76" s="29"/>
      <c r="AE76" s="29"/>
      <c r="AG76" s="25"/>
      <c r="AH76" s="26"/>
      <c r="AI76" s="36" t="s">
        <v>101</v>
      </c>
      <c r="AJ76" s="139" t="s">
        <v>536</v>
      </c>
      <c r="AK76" s="36" t="s">
        <v>536</v>
      </c>
      <c r="AL76" s="36"/>
      <c r="AM76" s="36"/>
      <c r="AO76" s="13"/>
      <c r="AP76" s="13"/>
      <c r="AQ76" s="13"/>
      <c r="AR76" s="13"/>
      <c r="AS76" s="35" t="s">
        <v>107</v>
      </c>
      <c r="AT76" s="13" t="s">
        <v>115</v>
      </c>
      <c r="AU76" s="49" t="s">
        <v>312</v>
      </c>
      <c r="AV76" s="8"/>
      <c r="AW76" s="8"/>
      <c r="AX76" s="8"/>
      <c r="AY76" s="8"/>
      <c r="AZ76" s="12" t="s">
        <v>193</v>
      </c>
      <c r="BA76" s="12"/>
      <c r="BB76" s="12"/>
      <c r="BC76" s="12"/>
      <c r="BD76" s="36" t="s">
        <v>295</v>
      </c>
      <c r="BE76" s="36"/>
      <c r="BF76" s="36" t="s">
        <v>434</v>
      </c>
      <c r="BG76" s="29" t="s">
        <v>455</v>
      </c>
      <c r="BH76" s="8"/>
      <c r="BI76" s="38"/>
      <c r="BJ76" s="8"/>
      <c r="BL76" s="29"/>
      <c r="BM76" s="29"/>
      <c r="BN76" s="29"/>
      <c r="BP76" s="13"/>
      <c r="BQ76" s="29" t="s">
        <v>350</v>
      </c>
      <c r="BR76" s="76"/>
      <c r="BS76" s="13"/>
      <c r="BT76" s="8" t="s">
        <v>383</v>
      </c>
      <c r="BU76" s="8">
        <v>6</v>
      </c>
      <c r="BV76" s="75" t="s">
        <v>485</v>
      </c>
      <c r="BW76" s="38">
        <v>3</v>
      </c>
      <c r="BX76" s="8"/>
      <c r="BY76" s="8"/>
      <c r="BZ76" s="89" t="s">
        <v>355</v>
      </c>
      <c r="CA76" s="38" t="s">
        <v>377</v>
      </c>
      <c r="CB76" s="53" t="s">
        <v>295</v>
      </c>
      <c r="CC76" s="57" t="s">
        <v>273</v>
      </c>
      <c r="CD76" s="55" t="s">
        <v>231</v>
      </c>
      <c r="CE76" s="82" t="s">
        <v>183</v>
      </c>
      <c r="CF76" s="8"/>
      <c r="CH76" s="38">
        <v>2</v>
      </c>
      <c r="CI76" s="29">
        <v>6</v>
      </c>
    </row>
    <row r="77" spans="11:87" ht="12.75" customHeight="1" thickBot="1" x14ac:dyDescent="0.25">
      <c r="K77">
        <v>12</v>
      </c>
      <c r="L77" s="128" t="s">
        <v>43</v>
      </c>
      <c r="M77" s="111" t="s">
        <v>503</v>
      </c>
      <c r="N77" s="38" t="s">
        <v>332</v>
      </c>
      <c r="O77" s="25"/>
      <c r="P77" s="8"/>
      <c r="Q77" s="25"/>
      <c r="R77" s="9"/>
      <c r="S77" s="25"/>
      <c r="T77" s="25"/>
      <c r="U77" s="25"/>
      <c r="V77" s="25"/>
      <c r="W77" s="25"/>
      <c r="X77" s="61"/>
      <c r="Y77" s="25"/>
      <c r="Z77" s="25"/>
      <c r="AA77" s="25"/>
      <c r="AB77" s="29" t="s">
        <v>367</v>
      </c>
      <c r="AC77" s="8"/>
      <c r="AD77" s="29"/>
      <c r="AE77" s="29"/>
      <c r="AG77" s="25"/>
      <c r="AH77" s="26"/>
      <c r="AI77" s="36" t="s">
        <v>103</v>
      </c>
      <c r="AJ77" s="139" t="s">
        <v>537</v>
      </c>
      <c r="AK77" s="36" t="s">
        <v>537</v>
      </c>
      <c r="AL77" s="36"/>
      <c r="AM77" s="36"/>
      <c r="AO77" s="13"/>
      <c r="AP77" s="13"/>
      <c r="AQ77" s="13"/>
      <c r="AR77" s="13"/>
      <c r="AS77" s="13" t="s">
        <v>224</v>
      </c>
      <c r="AT77" s="22" t="s">
        <v>228</v>
      </c>
      <c r="AU77" s="49" t="s">
        <v>313</v>
      </c>
      <c r="AV77" s="8"/>
      <c r="AW77" s="8"/>
      <c r="AX77" s="8"/>
      <c r="AY77" s="8"/>
      <c r="AZ77" s="12" t="s">
        <v>194</v>
      </c>
      <c r="BA77" s="12"/>
      <c r="BB77" s="12"/>
      <c r="BC77" s="12"/>
      <c r="BD77" s="46" t="s">
        <v>296</v>
      </c>
      <c r="BE77" s="36"/>
      <c r="BF77" s="36" t="s">
        <v>391</v>
      </c>
      <c r="BG77" s="48" t="s">
        <v>308</v>
      </c>
      <c r="BH77" s="8"/>
      <c r="BI77" s="38"/>
      <c r="BJ77" s="8"/>
      <c r="BK77" s="22" t="s">
        <v>251</v>
      </c>
      <c r="BL77" s="47" t="s">
        <v>516</v>
      </c>
      <c r="BM77" s="38"/>
      <c r="BN77" s="38"/>
      <c r="BP77" s="8"/>
      <c r="BQ77" s="38" t="s">
        <v>351</v>
      </c>
      <c r="BR77" s="76"/>
      <c r="BS77" s="13"/>
      <c r="BT77" s="8" t="s">
        <v>467</v>
      </c>
      <c r="BU77" s="8">
        <v>15</v>
      </c>
      <c r="BV77" s="75" t="s">
        <v>484</v>
      </c>
      <c r="BW77" s="38">
        <v>7</v>
      </c>
      <c r="BX77" s="8"/>
      <c r="BY77" s="8"/>
      <c r="BZ77" s="90" t="s">
        <v>356</v>
      </c>
      <c r="CA77" s="54" t="s">
        <v>292</v>
      </c>
      <c r="CB77" s="54" t="s">
        <v>154</v>
      </c>
      <c r="CC77" s="47" t="s">
        <v>408</v>
      </c>
      <c r="CD77" s="46" t="s">
        <v>330</v>
      </c>
      <c r="CE77" s="91" t="s">
        <v>156</v>
      </c>
      <c r="CF77" s="8"/>
      <c r="CH77" s="38">
        <v>2</v>
      </c>
      <c r="CI77" s="38">
        <v>6</v>
      </c>
    </row>
    <row r="78" spans="11:87" ht="12.75" customHeight="1" x14ac:dyDescent="0.2">
      <c r="K78">
        <v>13</v>
      </c>
      <c r="L78" s="128" t="s">
        <v>143</v>
      </c>
      <c r="M78" s="13" t="s">
        <v>149</v>
      </c>
      <c r="N78" s="29" t="s">
        <v>333</v>
      </c>
      <c r="O78" s="25"/>
      <c r="P78" s="8"/>
      <c r="Q78" s="25"/>
      <c r="R78" s="9"/>
      <c r="S78" s="25"/>
      <c r="T78" s="25"/>
      <c r="U78" s="25"/>
      <c r="V78" s="25"/>
      <c r="W78" s="25"/>
      <c r="X78" s="61"/>
      <c r="Y78" s="25"/>
      <c r="Z78" s="25"/>
      <c r="AA78" s="25"/>
      <c r="AB78" s="29" t="s">
        <v>458</v>
      </c>
      <c r="AC78" s="8"/>
      <c r="AD78" s="29"/>
      <c r="AE78" s="29"/>
      <c r="AG78" s="25"/>
      <c r="AH78" s="26"/>
      <c r="AI78" s="36" t="s">
        <v>105</v>
      </c>
      <c r="AJ78" s="133" t="s">
        <v>571</v>
      </c>
      <c r="AK78" s="36" t="s">
        <v>220</v>
      </c>
      <c r="AL78" s="36"/>
      <c r="AM78" s="36"/>
      <c r="AO78" s="13"/>
      <c r="AP78" s="13"/>
      <c r="AQ78" s="13"/>
      <c r="AR78" s="13"/>
      <c r="AS78" s="13"/>
      <c r="AT78" s="12" t="s">
        <v>95</v>
      </c>
      <c r="AU78" s="2"/>
      <c r="AV78" s="8"/>
      <c r="AW78" s="8"/>
      <c r="AX78" s="8"/>
      <c r="AY78" s="8"/>
      <c r="AZ78" s="2"/>
      <c r="BA78" s="2"/>
      <c r="BB78" s="2"/>
      <c r="BC78" s="2"/>
      <c r="BD78" s="36" t="s">
        <v>297</v>
      </c>
      <c r="BE78" s="36"/>
      <c r="BF78" s="36"/>
      <c r="BI78" s="38"/>
      <c r="BJ78" s="8"/>
      <c r="BK78" s="8" t="s">
        <v>252</v>
      </c>
      <c r="BL78" s="8" t="s">
        <v>161</v>
      </c>
      <c r="BM78" s="8"/>
      <c r="BN78" s="8"/>
      <c r="BO78" s="8"/>
      <c r="BP78" s="8"/>
      <c r="BQ78" s="8"/>
      <c r="BR78" s="76"/>
      <c r="BS78" s="13"/>
      <c r="BT78" s="36" t="s">
        <v>468</v>
      </c>
      <c r="BU78" s="36">
        <v>11</v>
      </c>
      <c r="BV78" s="73" t="s">
        <v>485</v>
      </c>
      <c r="BW78" s="36">
        <v>5</v>
      </c>
      <c r="BX78" s="8"/>
      <c r="BY78" s="8"/>
      <c r="BZ78" s="101" t="s">
        <v>357</v>
      </c>
      <c r="CA78" s="55" t="s">
        <v>378</v>
      </c>
      <c r="CB78" s="59" t="s">
        <v>396</v>
      </c>
      <c r="CC78" s="53" t="s">
        <v>246</v>
      </c>
      <c r="CD78" s="51" t="s">
        <v>68</v>
      </c>
      <c r="CE78" s="82" t="s">
        <v>340</v>
      </c>
      <c r="CF78" s="8"/>
      <c r="CH78" s="38">
        <v>2</v>
      </c>
      <c r="CI78" s="29">
        <v>6</v>
      </c>
    </row>
    <row r="79" spans="11:87" ht="12.75" customHeight="1" x14ac:dyDescent="0.2">
      <c r="K79">
        <v>14</v>
      </c>
      <c r="L79" s="128">
        <v>7</v>
      </c>
      <c r="M79" s="29" t="s">
        <v>331</v>
      </c>
      <c r="N79" s="38" t="s">
        <v>511</v>
      </c>
      <c r="O79" s="25"/>
      <c r="P79" s="8"/>
      <c r="Q79" s="25"/>
      <c r="R79" s="9"/>
      <c r="S79" s="25"/>
      <c r="T79" s="25"/>
      <c r="U79" s="25"/>
      <c r="V79" s="25"/>
      <c r="W79" s="25"/>
      <c r="X79" s="61"/>
      <c r="Y79" s="25"/>
      <c r="Z79" s="25"/>
      <c r="AA79" s="25"/>
      <c r="AB79" s="8"/>
      <c r="AC79" s="8"/>
      <c r="AD79" s="8"/>
      <c r="AE79" s="8"/>
      <c r="AG79" s="25"/>
      <c r="AH79" s="26"/>
      <c r="AI79" s="36" t="s">
        <v>108</v>
      </c>
      <c r="AJ79" s="139" t="s">
        <v>539</v>
      </c>
      <c r="AK79" s="36" t="s">
        <v>539</v>
      </c>
      <c r="AL79" s="36"/>
      <c r="AM79" s="36"/>
      <c r="AO79" s="13"/>
      <c r="AP79" s="13"/>
      <c r="AQ79" s="13"/>
      <c r="AR79" s="13"/>
      <c r="AS79" s="13"/>
      <c r="AT79" s="36" t="s">
        <v>104</v>
      </c>
      <c r="AU79" s="2"/>
      <c r="AV79" s="8"/>
      <c r="AW79" s="8"/>
      <c r="AX79" s="8"/>
      <c r="AY79" s="8"/>
      <c r="AZ79" s="2"/>
      <c r="BA79" s="2"/>
      <c r="BB79" s="2"/>
      <c r="BC79" s="2"/>
      <c r="BD79" s="36" t="s">
        <v>298</v>
      </c>
      <c r="BE79" s="36"/>
      <c r="BF79" s="36"/>
      <c r="BG79" s="8"/>
      <c r="BH79" s="8"/>
      <c r="BI79" s="38"/>
      <c r="BJ79" s="8"/>
      <c r="BK79" s="8" t="s">
        <v>253</v>
      </c>
      <c r="BL79" s="8" t="s">
        <v>162</v>
      </c>
      <c r="BM79" s="8"/>
      <c r="BN79" s="8"/>
      <c r="BO79" s="8"/>
      <c r="BP79" s="8"/>
      <c r="BQ79" s="8"/>
      <c r="BR79" s="76"/>
      <c r="BS79" s="13"/>
      <c r="BT79" s="8" t="s">
        <v>389</v>
      </c>
      <c r="BU79" s="8">
        <v>7</v>
      </c>
      <c r="BV79" s="75" t="s">
        <v>485</v>
      </c>
      <c r="BW79" s="38">
        <v>4</v>
      </c>
      <c r="BX79" s="8"/>
      <c r="BY79" s="8"/>
      <c r="BZ79" s="89" t="s">
        <v>358</v>
      </c>
      <c r="CA79" s="53" t="s">
        <v>327</v>
      </c>
      <c r="CB79" s="59" t="s">
        <v>397</v>
      </c>
      <c r="CC79" s="59" t="s">
        <v>250</v>
      </c>
      <c r="CD79" s="55" t="s">
        <v>425</v>
      </c>
      <c r="CE79" s="82" t="s">
        <v>162</v>
      </c>
      <c r="CF79" s="8"/>
      <c r="CH79" s="38">
        <v>5</v>
      </c>
      <c r="CI79" s="38">
        <v>11</v>
      </c>
    </row>
    <row r="80" spans="11:87" ht="12.75" customHeight="1" x14ac:dyDescent="0.25">
      <c r="K80">
        <v>15</v>
      </c>
      <c r="L80" s="128">
        <v>8</v>
      </c>
      <c r="M80" s="111" t="s">
        <v>135</v>
      </c>
      <c r="N80" s="38" t="s">
        <v>410</v>
      </c>
      <c r="O80" s="25"/>
      <c r="P80" s="8"/>
      <c r="Q80" s="25"/>
      <c r="R80" s="9"/>
      <c r="S80" s="25"/>
      <c r="T80" s="25"/>
      <c r="U80" s="25"/>
      <c r="V80" s="25"/>
      <c r="W80" s="25"/>
      <c r="X80" s="61"/>
      <c r="Y80" s="25"/>
      <c r="Z80" s="25"/>
      <c r="AA80" s="25"/>
      <c r="AB80" s="8"/>
      <c r="AC80" s="8"/>
      <c r="AD80" s="8"/>
      <c r="AE80" s="8"/>
      <c r="AG80" s="25"/>
      <c r="AH80" s="26"/>
      <c r="AI80" s="36" t="s">
        <v>109</v>
      </c>
      <c r="AJ80" s="36">
        <v>7</v>
      </c>
      <c r="AK80" s="36" t="s">
        <v>540</v>
      </c>
      <c r="AL80" s="36"/>
      <c r="AM80" s="36"/>
      <c r="AO80" s="13"/>
      <c r="AP80" s="13"/>
      <c r="AQ80" s="13"/>
      <c r="AR80" s="13"/>
      <c r="AS80" s="13"/>
      <c r="AT80" s="36" t="s">
        <v>102</v>
      </c>
      <c r="AU80" s="2"/>
      <c r="AV80" s="8"/>
      <c r="AW80" s="8"/>
      <c r="AX80" s="8"/>
      <c r="AY80" s="8"/>
      <c r="AZ80" s="2"/>
      <c r="BA80" s="2"/>
      <c r="BB80" s="2"/>
      <c r="BC80" s="2"/>
      <c r="BD80" s="36" t="s">
        <v>300</v>
      </c>
      <c r="BE80" s="36"/>
      <c r="BF80" s="36"/>
      <c r="BG80" s="24"/>
      <c r="BH80" s="24"/>
      <c r="BI80" s="24"/>
      <c r="BJ80" s="8"/>
      <c r="BK80" s="8" t="s">
        <v>254</v>
      </c>
      <c r="BL80" s="8" t="s">
        <v>163</v>
      </c>
      <c r="BM80" s="8"/>
      <c r="BN80" s="8"/>
      <c r="BO80" s="8"/>
      <c r="BP80" s="8"/>
      <c r="BQ80" s="8"/>
      <c r="BR80" s="76"/>
      <c r="BS80" s="13"/>
      <c r="BT80" s="8" t="s">
        <v>334</v>
      </c>
      <c r="BU80" s="8">
        <v>6</v>
      </c>
      <c r="BV80" s="75" t="s">
        <v>485</v>
      </c>
      <c r="BW80" s="36">
        <v>3</v>
      </c>
      <c r="BX80" s="8"/>
      <c r="BY80" s="8"/>
      <c r="BZ80" s="89" t="s">
        <v>359</v>
      </c>
      <c r="CA80" s="57" t="s">
        <v>269</v>
      </c>
      <c r="CB80" s="53" t="s">
        <v>287</v>
      </c>
      <c r="CC80" s="53" t="s">
        <v>253</v>
      </c>
      <c r="CD80" s="57" t="s">
        <v>138</v>
      </c>
      <c r="CE80" s="92" t="s">
        <v>454</v>
      </c>
      <c r="CF80" s="8"/>
      <c r="CH80" s="38">
        <v>4</v>
      </c>
      <c r="CI80" s="8">
        <v>7</v>
      </c>
    </row>
    <row r="81" spans="11:87" ht="12.75" customHeight="1" x14ac:dyDescent="0.25">
      <c r="K81">
        <v>16</v>
      </c>
      <c r="L81" s="128">
        <v>9</v>
      </c>
      <c r="M81" s="8" t="s">
        <v>150</v>
      </c>
      <c r="N81" s="38" t="s">
        <v>335</v>
      </c>
      <c r="O81" s="25"/>
      <c r="P81" s="8"/>
      <c r="Q81" s="25"/>
      <c r="R81" s="9"/>
      <c r="S81" s="25"/>
      <c r="T81" s="25"/>
      <c r="U81" s="25"/>
      <c r="V81" s="25"/>
      <c r="W81" s="25"/>
      <c r="X81" s="61"/>
      <c r="Y81" s="25"/>
      <c r="Z81" s="25"/>
      <c r="AA81" s="25"/>
      <c r="AB81" s="8"/>
      <c r="AC81" s="8"/>
      <c r="AD81" s="8"/>
      <c r="AE81" s="8"/>
      <c r="AG81" s="25"/>
      <c r="AH81" s="26"/>
      <c r="AI81" s="36" t="s">
        <v>111</v>
      </c>
      <c r="AJ81" s="36">
        <v>8</v>
      </c>
      <c r="AK81" s="36" t="s">
        <v>77</v>
      </c>
      <c r="AL81" s="36"/>
      <c r="AM81" s="36"/>
      <c r="AO81" s="13"/>
      <c r="AP81" s="13"/>
      <c r="AQ81" s="13"/>
      <c r="AR81" s="13"/>
      <c r="AS81" s="13"/>
      <c r="AT81" s="38" t="s">
        <v>106</v>
      </c>
      <c r="AU81" s="2"/>
      <c r="AV81" s="8"/>
      <c r="AW81" s="8"/>
      <c r="AX81" s="8"/>
      <c r="AY81" s="8"/>
      <c r="AZ81" s="2"/>
      <c r="BA81" s="2"/>
      <c r="BB81" s="2"/>
      <c r="BC81" s="2"/>
      <c r="BD81" s="36" t="s">
        <v>299</v>
      </c>
      <c r="BE81" s="36"/>
      <c r="BF81" s="36"/>
      <c r="BG81" s="24"/>
      <c r="BH81" s="24"/>
      <c r="BI81" s="24"/>
      <c r="BJ81" s="8"/>
      <c r="BK81" s="8" t="s">
        <v>255</v>
      </c>
      <c r="BL81" s="8" t="s">
        <v>164</v>
      </c>
      <c r="BM81" s="8"/>
      <c r="BN81" s="8"/>
      <c r="BO81" s="8"/>
      <c r="BP81" s="8"/>
      <c r="BQ81" s="8"/>
      <c r="BR81" s="76"/>
      <c r="BS81" s="13"/>
      <c r="BT81" s="29" t="s">
        <v>469</v>
      </c>
      <c r="BU81" s="29">
        <v>8</v>
      </c>
      <c r="BV81" s="75" t="s">
        <v>485</v>
      </c>
      <c r="BW81" s="38">
        <v>4</v>
      </c>
      <c r="BX81" s="8"/>
      <c r="BY81" s="8"/>
      <c r="BZ81" s="93" t="s">
        <v>74</v>
      </c>
      <c r="CA81" s="57" t="s">
        <v>131</v>
      </c>
      <c r="CB81" s="55" t="s">
        <v>133</v>
      </c>
      <c r="CC81" s="53" t="s">
        <v>157</v>
      </c>
      <c r="CD81" s="53" t="s">
        <v>318</v>
      </c>
      <c r="CE81" s="82" t="s">
        <v>319</v>
      </c>
      <c r="CF81" s="8"/>
      <c r="CH81" s="38">
        <v>2</v>
      </c>
      <c r="CI81" s="8">
        <v>5</v>
      </c>
    </row>
    <row r="82" spans="11:87" ht="12.75" customHeight="1" x14ac:dyDescent="0.2">
      <c r="K82">
        <v>17</v>
      </c>
      <c r="L82" s="128" t="s">
        <v>23</v>
      </c>
      <c r="M82" s="29" t="s">
        <v>336</v>
      </c>
      <c r="O82" s="25"/>
      <c r="P82" s="8"/>
      <c r="Q82" s="25"/>
      <c r="R82" s="9"/>
      <c r="S82" s="25"/>
      <c r="T82" s="25"/>
      <c r="U82" s="25"/>
      <c r="V82" s="25"/>
      <c r="W82" s="25"/>
      <c r="X82" s="61"/>
      <c r="Y82" s="25"/>
      <c r="Z82" s="25"/>
      <c r="AA82" s="25"/>
      <c r="AB82" s="8"/>
      <c r="AC82" s="8"/>
      <c r="AD82" s="8"/>
      <c r="AE82" s="8"/>
      <c r="AG82" s="25"/>
      <c r="AH82" s="26"/>
      <c r="AI82" s="36" t="s">
        <v>113</v>
      </c>
      <c r="AJ82" s="36">
        <v>9</v>
      </c>
      <c r="AK82" s="36" t="s">
        <v>541</v>
      </c>
      <c r="AL82" s="36"/>
      <c r="AM82" s="36"/>
      <c r="AO82" s="13"/>
      <c r="AP82" s="13"/>
      <c r="AQ82" s="13"/>
      <c r="AR82" s="13"/>
      <c r="AS82" s="13"/>
      <c r="AT82" s="38" t="s">
        <v>96</v>
      </c>
      <c r="AU82" s="2"/>
      <c r="AV82" s="8"/>
      <c r="AW82" s="8"/>
      <c r="AX82" s="8"/>
      <c r="AY82" s="8"/>
      <c r="AZ82" s="2"/>
      <c r="BA82" s="2"/>
      <c r="BB82" s="2"/>
      <c r="BC82" s="2"/>
      <c r="BD82" s="36" t="s">
        <v>301</v>
      </c>
      <c r="BE82" s="36"/>
      <c r="BF82" s="36"/>
      <c r="BJ82" s="8"/>
      <c r="BK82" s="8" t="s">
        <v>140</v>
      </c>
      <c r="BL82" s="8" t="s">
        <v>67</v>
      </c>
      <c r="BM82" s="8"/>
      <c r="BN82" s="8"/>
      <c r="BO82" s="13"/>
      <c r="BP82" s="13"/>
      <c r="BQ82" s="8"/>
      <c r="BR82" s="76"/>
      <c r="BS82" s="13"/>
      <c r="BT82" s="29" t="s">
        <v>393</v>
      </c>
      <c r="BU82" s="29">
        <v>8</v>
      </c>
      <c r="BV82" s="75" t="s">
        <v>485</v>
      </c>
      <c r="BW82" s="38">
        <v>4</v>
      </c>
      <c r="BX82" s="8"/>
      <c r="BY82" s="8"/>
      <c r="BZ82" s="101" t="s">
        <v>360</v>
      </c>
      <c r="CA82" s="53" t="s">
        <v>251</v>
      </c>
      <c r="CB82" s="55" t="s">
        <v>159</v>
      </c>
      <c r="CC82" s="53" t="s">
        <v>252</v>
      </c>
      <c r="CD82" s="59" t="s">
        <v>426</v>
      </c>
      <c r="CE82" s="94" t="s">
        <v>452</v>
      </c>
      <c r="CF82" s="8"/>
      <c r="CH82" s="38">
        <v>4</v>
      </c>
      <c r="CI82" s="8">
        <v>7</v>
      </c>
    </row>
    <row r="83" spans="11:87" ht="12.75" customHeight="1" thickBot="1" x14ac:dyDescent="0.25">
      <c r="K83">
        <v>18</v>
      </c>
      <c r="L83" s="136" t="s">
        <v>567</v>
      </c>
      <c r="M83" s="13" t="s">
        <v>66</v>
      </c>
      <c r="O83" s="25"/>
      <c r="P83" s="8"/>
      <c r="Q83" s="25"/>
      <c r="R83" s="9"/>
      <c r="S83" s="25"/>
      <c r="T83" s="25"/>
      <c r="U83" s="25"/>
      <c r="V83" s="25"/>
      <c r="W83" s="25"/>
      <c r="X83" s="61"/>
      <c r="Y83" s="25"/>
      <c r="Z83" s="25"/>
      <c r="AA83" s="25"/>
      <c r="AB83" s="8"/>
      <c r="AC83" s="8"/>
      <c r="AD83" s="8"/>
      <c r="AE83" s="8"/>
      <c r="AG83" s="25"/>
      <c r="AH83" s="26"/>
      <c r="AI83" s="36" t="s">
        <v>118</v>
      </c>
      <c r="AJ83" s="62" t="s">
        <v>23</v>
      </c>
      <c r="AK83" s="36" t="s">
        <v>542</v>
      </c>
      <c r="AL83" s="36"/>
      <c r="AM83" s="36"/>
      <c r="AO83" s="13"/>
      <c r="AP83" s="13"/>
      <c r="AQ83" s="13"/>
      <c r="AR83" s="13"/>
      <c r="AS83" s="13"/>
      <c r="AT83" s="12" t="s">
        <v>97</v>
      </c>
      <c r="AU83" s="2"/>
      <c r="AV83" s="8"/>
      <c r="AW83" s="8"/>
      <c r="AX83" s="8"/>
      <c r="AY83" s="8"/>
      <c r="AZ83" s="2"/>
      <c r="BA83" s="2"/>
      <c r="BB83" s="2"/>
      <c r="BC83" s="2"/>
      <c r="BD83" s="36" t="s">
        <v>302</v>
      </c>
      <c r="BE83" s="36"/>
      <c r="BF83" s="36"/>
      <c r="BJ83" s="8"/>
      <c r="BK83" s="8"/>
      <c r="BL83" s="47" t="s">
        <v>517</v>
      </c>
      <c r="BM83" s="38"/>
      <c r="BN83" s="38"/>
      <c r="BO83" s="8"/>
      <c r="BP83" s="8"/>
      <c r="BQ83" s="8"/>
      <c r="BR83" s="76"/>
      <c r="BS83" s="13"/>
      <c r="BT83" s="29" t="s">
        <v>394</v>
      </c>
      <c r="BU83" s="29">
        <v>6</v>
      </c>
      <c r="BV83" s="75" t="s">
        <v>485</v>
      </c>
      <c r="BW83" s="38">
        <v>2</v>
      </c>
      <c r="BX83" s="8"/>
      <c r="BY83" s="8"/>
      <c r="BZ83" s="95" t="s">
        <v>361</v>
      </c>
      <c r="CA83" s="60" t="s">
        <v>379</v>
      </c>
      <c r="CB83" s="47" t="s">
        <v>398</v>
      </c>
      <c r="CC83" s="54" t="s">
        <v>243</v>
      </c>
      <c r="CD83" s="56" t="s">
        <v>345</v>
      </c>
      <c r="CE83" s="91" t="s">
        <v>344</v>
      </c>
      <c r="CF83" s="8"/>
      <c r="CH83" s="38">
        <v>5</v>
      </c>
      <c r="CI83" s="8">
        <v>8</v>
      </c>
    </row>
    <row r="84" spans="11:87" ht="12.75" customHeight="1" x14ac:dyDescent="0.2">
      <c r="K84">
        <v>19</v>
      </c>
      <c r="L84" s="128">
        <v>4</v>
      </c>
      <c r="M84" s="13" t="s">
        <v>72</v>
      </c>
      <c r="O84" s="25"/>
      <c r="P84" s="8"/>
      <c r="Q84" s="25"/>
      <c r="R84" s="9"/>
      <c r="S84" s="25"/>
      <c r="T84" s="25"/>
      <c r="U84" s="25"/>
      <c r="V84" s="25"/>
      <c r="W84" s="25"/>
      <c r="X84" s="61"/>
      <c r="Y84" s="25"/>
      <c r="Z84" s="25"/>
      <c r="AA84" s="25"/>
      <c r="AB84" s="8"/>
      <c r="AC84" s="8"/>
      <c r="AD84" s="8"/>
      <c r="AE84" s="8"/>
      <c r="AG84" s="25"/>
      <c r="AH84" s="26"/>
      <c r="AI84" s="36" t="s">
        <v>88</v>
      </c>
      <c r="AJ84" s="13">
        <v>4</v>
      </c>
      <c r="AK84" s="36" t="s">
        <v>543</v>
      </c>
      <c r="AL84" s="36"/>
      <c r="AM84" s="36"/>
      <c r="AO84" s="13"/>
      <c r="AP84" s="13"/>
      <c r="AQ84" s="13"/>
      <c r="AR84" s="13"/>
      <c r="AS84" s="13"/>
      <c r="AT84" s="13"/>
      <c r="AU84" s="2"/>
      <c r="AV84" s="8"/>
      <c r="AW84" s="8"/>
      <c r="AX84" s="8"/>
      <c r="AY84" s="8"/>
      <c r="AZ84" s="2"/>
      <c r="BA84" s="2"/>
      <c r="BB84" s="2"/>
      <c r="BC84" s="2"/>
      <c r="BD84" s="2"/>
      <c r="BE84" s="2"/>
      <c r="BF84" s="2"/>
      <c r="BJ84" s="8"/>
      <c r="BK84" s="8"/>
      <c r="BL84" s="8" t="s">
        <v>166</v>
      </c>
      <c r="BM84" s="8"/>
      <c r="BN84" s="8"/>
      <c r="BO84" s="8"/>
      <c r="BP84" s="8"/>
      <c r="BQ84" s="8"/>
      <c r="BR84" s="76"/>
      <c r="BS84" s="13"/>
      <c r="BT84" s="29" t="s">
        <v>395</v>
      </c>
      <c r="BU84" s="29">
        <v>6</v>
      </c>
      <c r="BV84" s="75" t="s">
        <v>485</v>
      </c>
      <c r="BW84" s="38">
        <v>2</v>
      </c>
      <c r="BX84" s="8"/>
      <c r="BY84" s="8"/>
      <c r="BZ84" s="101" t="s">
        <v>362</v>
      </c>
      <c r="CA84" s="53" t="s">
        <v>288</v>
      </c>
      <c r="CB84" s="38" t="s">
        <v>399</v>
      </c>
      <c r="CC84" s="53" t="s">
        <v>245</v>
      </c>
      <c r="CD84" s="51" t="s">
        <v>150</v>
      </c>
      <c r="CE84" s="92" t="s">
        <v>453</v>
      </c>
      <c r="CF84" s="8"/>
      <c r="CH84" s="38">
        <v>4</v>
      </c>
      <c r="CI84" s="8">
        <v>7</v>
      </c>
    </row>
    <row r="85" spans="11:87" ht="12.75" customHeight="1" x14ac:dyDescent="0.2">
      <c r="K85">
        <v>20</v>
      </c>
      <c r="L85" s="128">
        <v>5</v>
      </c>
      <c r="M85" s="8" t="s">
        <v>151</v>
      </c>
      <c r="O85" s="25"/>
      <c r="P85" s="8"/>
      <c r="Q85" s="25"/>
      <c r="R85" s="9"/>
      <c r="S85" s="25"/>
      <c r="T85" s="25"/>
      <c r="U85" s="25"/>
      <c r="V85" s="25"/>
      <c r="W85" s="25"/>
      <c r="X85" s="61"/>
      <c r="Y85" s="25"/>
      <c r="Z85" s="25"/>
      <c r="AA85" s="25"/>
      <c r="AB85" s="8"/>
      <c r="AC85" s="8"/>
      <c r="AD85" s="8"/>
      <c r="AE85" s="8"/>
      <c r="AG85" s="25"/>
      <c r="AH85" s="26"/>
      <c r="AI85" s="36" t="s">
        <v>120</v>
      </c>
      <c r="AJ85" s="13">
        <v>5</v>
      </c>
      <c r="AK85" s="36" t="s">
        <v>544</v>
      </c>
      <c r="AL85" s="36"/>
      <c r="AM85" s="36"/>
      <c r="AO85" s="13"/>
      <c r="AP85" s="13"/>
      <c r="AQ85" s="13"/>
      <c r="AR85" s="13"/>
      <c r="AS85" s="13"/>
      <c r="AT85" s="13"/>
      <c r="AU85" s="2"/>
      <c r="AV85" s="8"/>
      <c r="AW85" s="8"/>
      <c r="AX85" s="8"/>
      <c r="AY85" s="8"/>
      <c r="AZ85" s="2"/>
      <c r="BA85" s="2"/>
      <c r="BB85" s="2"/>
      <c r="BC85" s="2"/>
      <c r="BD85" s="2"/>
      <c r="BE85" s="2"/>
      <c r="BF85" s="2"/>
      <c r="BJ85" s="8"/>
      <c r="BK85" s="8"/>
      <c r="BL85" s="8" t="s">
        <v>167</v>
      </c>
      <c r="BM85" s="8"/>
      <c r="BN85" s="8"/>
      <c r="BO85" s="8"/>
      <c r="BP85" s="8"/>
      <c r="BQ85" s="8"/>
      <c r="BR85" s="76"/>
      <c r="BS85" s="13"/>
      <c r="BT85" s="38" t="s">
        <v>398</v>
      </c>
      <c r="BU85" s="38">
        <v>6</v>
      </c>
      <c r="BV85" s="75" t="s">
        <v>485</v>
      </c>
      <c r="BW85" s="38">
        <v>2</v>
      </c>
      <c r="BX85" s="8"/>
      <c r="BY85" s="8"/>
      <c r="BZ85" s="93" t="s">
        <v>76</v>
      </c>
      <c r="CA85" s="53" t="s">
        <v>294</v>
      </c>
      <c r="CB85" s="57" t="s">
        <v>312</v>
      </c>
      <c r="CC85" s="53" t="s">
        <v>248</v>
      </c>
      <c r="CD85" s="55" t="s">
        <v>16</v>
      </c>
      <c r="CE85" s="92" t="s">
        <v>21</v>
      </c>
      <c r="CF85" s="8"/>
      <c r="CH85" s="38">
        <v>4</v>
      </c>
      <c r="CI85" s="8">
        <v>7</v>
      </c>
    </row>
    <row r="86" spans="11:87" ht="12.75" customHeight="1" x14ac:dyDescent="0.25">
      <c r="K86">
        <v>21</v>
      </c>
      <c r="L86" s="128">
        <v>6</v>
      </c>
      <c r="M86" s="110" t="s">
        <v>77</v>
      </c>
      <c r="O86" s="25"/>
      <c r="P86" s="8"/>
      <c r="Q86" s="25"/>
      <c r="R86" s="9"/>
      <c r="S86" s="25"/>
      <c r="T86" s="25"/>
      <c r="U86" s="25"/>
      <c r="V86" s="25"/>
      <c r="W86" s="25"/>
      <c r="X86" s="61"/>
      <c r="Y86" s="25"/>
      <c r="Z86" s="25"/>
      <c r="AA86" s="25"/>
      <c r="AB86" s="8"/>
      <c r="AC86" s="8"/>
      <c r="AD86" s="8"/>
      <c r="AE86" s="8"/>
      <c r="AG86" s="25"/>
      <c r="AH86" s="26"/>
      <c r="AI86" s="36" t="s">
        <v>122</v>
      </c>
      <c r="AJ86" s="13">
        <v>6</v>
      </c>
      <c r="AK86" s="36" t="s">
        <v>545</v>
      </c>
      <c r="AL86" s="36"/>
      <c r="AM86" s="36"/>
      <c r="AO86" s="13"/>
      <c r="AP86" s="13"/>
      <c r="AQ86" s="13"/>
      <c r="AR86" s="13"/>
      <c r="AS86" s="13"/>
      <c r="AT86" s="13"/>
      <c r="AU86" s="2"/>
      <c r="AV86" s="8"/>
      <c r="AW86" s="8"/>
      <c r="AX86" s="8"/>
      <c r="AY86" s="8"/>
      <c r="AZ86" s="2"/>
      <c r="BA86" s="2"/>
      <c r="BB86" s="2"/>
      <c r="BC86" s="2"/>
      <c r="BD86" s="2"/>
      <c r="BE86" s="2"/>
      <c r="BF86" s="2"/>
      <c r="BJ86" s="8"/>
      <c r="BK86" s="8"/>
      <c r="BL86" s="8" t="s">
        <v>168</v>
      </c>
      <c r="BM86" s="8"/>
      <c r="BN86" s="8"/>
      <c r="BO86" s="8"/>
      <c r="BP86" s="8"/>
      <c r="BQ86" s="8"/>
      <c r="BR86" s="76"/>
      <c r="BS86" s="13"/>
      <c r="BT86" s="29" t="s">
        <v>399</v>
      </c>
      <c r="BU86" s="29">
        <v>6</v>
      </c>
      <c r="BV86" s="75" t="s">
        <v>485</v>
      </c>
      <c r="BW86" s="38">
        <v>2</v>
      </c>
      <c r="BX86" s="8"/>
      <c r="BY86" s="8"/>
      <c r="BZ86" s="101" t="s">
        <v>363</v>
      </c>
      <c r="CA86" s="38" t="s">
        <v>380</v>
      </c>
      <c r="CB86" s="53" t="s">
        <v>170</v>
      </c>
      <c r="CC86" s="53" t="s">
        <v>244</v>
      </c>
      <c r="CD86" s="55" t="s">
        <v>427</v>
      </c>
      <c r="CE86" s="92" t="s">
        <v>20</v>
      </c>
      <c r="CF86" s="8"/>
      <c r="CH86" s="38">
        <v>4</v>
      </c>
      <c r="CI86" s="8">
        <v>8</v>
      </c>
    </row>
    <row r="87" spans="11:87" ht="12.75" customHeight="1" x14ac:dyDescent="0.2">
      <c r="K87">
        <v>22</v>
      </c>
      <c r="L87" s="128" t="s">
        <v>50</v>
      </c>
      <c r="O87" s="25"/>
      <c r="P87" s="8"/>
      <c r="Q87" s="25"/>
      <c r="R87" s="9"/>
      <c r="S87" s="25"/>
      <c r="T87" s="25"/>
      <c r="U87" s="25"/>
      <c r="V87" s="25"/>
      <c r="W87" s="25"/>
      <c r="X87" s="61"/>
      <c r="Y87" s="25"/>
      <c r="Z87" s="25"/>
      <c r="AA87" s="25"/>
      <c r="AB87" s="8"/>
      <c r="AC87" s="8"/>
      <c r="AD87" s="8"/>
      <c r="AE87" s="8"/>
      <c r="AG87" s="25"/>
      <c r="AH87" s="26"/>
      <c r="AI87" s="36" t="s">
        <v>124</v>
      </c>
      <c r="AJ87" s="38" t="s">
        <v>50</v>
      </c>
      <c r="AK87" s="36" t="s">
        <v>522</v>
      </c>
      <c r="AL87" s="36"/>
      <c r="AM87" s="36"/>
      <c r="AN87" s="29"/>
      <c r="AO87" s="38"/>
      <c r="AP87" s="38"/>
      <c r="AQ87" s="38"/>
      <c r="AR87" s="38"/>
      <c r="AS87" s="38"/>
      <c r="AT87" s="38"/>
      <c r="AU87" s="2"/>
      <c r="AV87" s="8"/>
      <c r="AW87" s="8"/>
      <c r="AX87" s="8"/>
      <c r="AY87" s="8"/>
      <c r="AZ87" s="2"/>
      <c r="BA87" s="2"/>
      <c r="BB87" s="2"/>
      <c r="BC87" s="2"/>
      <c r="BD87" s="2"/>
      <c r="BE87" s="2"/>
      <c r="BF87" s="2"/>
      <c r="BJ87" s="8"/>
      <c r="BK87" s="8"/>
      <c r="BL87" s="8" t="s">
        <v>169</v>
      </c>
      <c r="BM87" s="8"/>
      <c r="BN87" s="8"/>
      <c r="BO87" s="8"/>
      <c r="BP87" s="8"/>
      <c r="BQ87" s="8"/>
      <c r="BR87" s="76"/>
      <c r="BS87" s="13"/>
      <c r="BT87" s="38" t="s">
        <v>470</v>
      </c>
      <c r="BU87" s="38">
        <v>11</v>
      </c>
      <c r="BV87" s="75" t="s">
        <v>485</v>
      </c>
      <c r="BW87" s="38">
        <v>5</v>
      </c>
      <c r="BX87" s="8"/>
      <c r="BY87" s="8"/>
      <c r="BZ87" s="89" t="s">
        <v>364</v>
      </c>
      <c r="CA87" s="53" t="s">
        <v>291</v>
      </c>
      <c r="CB87" s="53" t="s">
        <v>171</v>
      </c>
      <c r="CC87" s="53" t="s">
        <v>247</v>
      </c>
      <c r="CD87" s="55" t="s">
        <v>428</v>
      </c>
      <c r="CE87" s="92" t="s">
        <v>50</v>
      </c>
      <c r="CF87" s="8"/>
      <c r="CH87" s="36">
        <v>4</v>
      </c>
      <c r="CI87" s="36">
        <v>7</v>
      </c>
    </row>
    <row r="88" spans="11:87" ht="12.75" customHeight="1" x14ac:dyDescent="0.2">
      <c r="K88">
        <v>23</v>
      </c>
      <c r="L88" s="129" t="s">
        <v>106</v>
      </c>
      <c r="M88" s="13"/>
      <c r="O88" s="25"/>
      <c r="P88" s="8"/>
      <c r="Q88" s="25"/>
      <c r="R88" s="9"/>
      <c r="S88" s="25"/>
      <c r="T88" s="25"/>
      <c r="U88" s="25"/>
      <c r="V88" s="25"/>
      <c r="W88" s="25"/>
      <c r="X88" s="61"/>
      <c r="Y88" s="25"/>
      <c r="Z88" s="25"/>
      <c r="AA88" s="25"/>
      <c r="AB88" s="8"/>
      <c r="AC88" s="8"/>
      <c r="AD88" s="8"/>
      <c r="AE88" s="8"/>
      <c r="AG88" s="25"/>
      <c r="AH88" s="26"/>
      <c r="AI88" s="36" t="s">
        <v>128</v>
      </c>
      <c r="AJ88" s="13">
        <v>1</v>
      </c>
      <c r="AK88" s="36" t="s">
        <v>546</v>
      </c>
      <c r="AL88" s="36"/>
      <c r="AM88" s="36"/>
      <c r="AN88" s="29"/>
      <c r="AO88" s="13"/>
      <c r="AP88" s="13"/>
      <c r="AQ88" s="13"/>
      <c r="AR88" s="13"/>
      <c r="AS88" s="13"/>
      <c r="AT88" s="13"/>
      <c r="AU88" s="2"/>
      <c r="AV88" s="8"/>
      <c r="AW88" s="8"/>
      <c r="AX88" s="8"/>
      <c r="AY88" s="8"/>
      <c r="AZ88" s="2"/>
      <c r="BA88" s="2"/>
      <c r="BB88" s="2"/>
      <c r="BC88" s="2"/>
      <c r="BD88" s="2"/>
      <c r="BE88" s="2"/>
      <c r="BF88" s="2"/>
      <c r="BJ88" s="8"/>
      <c r="BK88" s="8"/>
      <c r="BL88" s="8" t="s">
        <v>170</v>
      </c>
      <c r="BM88" s="8"/>
      <c r="BN88" s="8"/>
      <c r="BO88" s="8"/>
      <c r="BP88" s="8"/>
      <c r="BQ88" s="8"/>
      <c r="BR88" s="76"/>
      <c r="BS88" s="13"/>
      <c r="BT88" s="8" t="s">
        <v>402</v>
      </c>
      <c r="BU88" s="8">
        <v>7</v>
      </c>
      <c r="BV88" s="75" t="s">
        <v>485</v>
      </c>
      <c r="BW88" s="38">
        <v>4</v>
      </c>
      <c r="BX88" s="8"/>
      <c r="BY88" s="8"/>
      <c r="BZ88" s="88" t="s">
        <v>155</v>
      </c>
      <c r="CA88" s="53" t="s">
        <v>160</v>
      </c>
      <c r="CB88" s="51" t="s">
        <v>400</v>
      </c>
      <c r="CC88" s="53" t="s">
        <v>409</v>
      </c>
      <c r="CD88" s="55" t="s">
        <v>429</v>
      </c>
      <c r="CE88" s="96" t="s">
        <v>23</v>
      </c>
      <c r="CF88" s="8"/>
      <c r="CH88" s="36">
        <v>4</v>
      </c>
      <c r="CI88" s="36">
        <v>7</v>
      </c>
    </row>
    <row r="89" spans="11:87" ht="12.75" customHeight="1" thickBot="1" x14ac:dyDescent="0.3">
      <c r="K89">
        <v>24</v>
      </c>
      <c r="L89" s="128">
        <v>1</v>
      </c>
      <c r="M89" s="13"/>
      <c r="N89" s="13"/>
      <c r="O89" s="25"/>
      <c r="P89" s="8"/>
      <c r="Q89" s="25"/>
      <c r="R89" s="9"/>
      <c r="S89" s="25"/>
      <c r="T89" s="25"/>
      <c r="U89" s="25"/>
      <c r="V89" s="25"/>
      <c r="W89" s="25"/>
      <c r="X89" s="61"/>
      <c r="Y89" s="25"/>
      <c r="Z89" s="25"/>
      <c r="AA89" s="25"/>
      <c r="AB89" s="8"/>
      <c r="AC89" s="8"/>
      <c r="AD89" s="8"/>
      <c r="AE89" s="8"/>
      <c r="AG89" s="25"/>
      <c r="AH89" s="26"/>
      <c r="AI89" s="36" t="s">
        <v>22</v>
      </c>
      <c r="AJ89" s="13">
        <v>2</v>
      </c>
      <c r="AK89" s="36" t="s">
        <v>50</v>
      </c>
      <c r="AL89" s="36"/>
      <c r="AM89" s="36"/>
      <c r="AN89" s="29"/>
      <c r="AO89" s="30"/>
      <c r="AP89" s="30"/>
      <c r="AQ89" s="30"/>
      <c r="AR89" s="30"/>
      <c r="AS89" s="30"/>
      <c r="AT89" s="30"/>
      <c r="AU89" s="2"/>
      <c r="AV89" s="8"/>
      <c r="AW89" s="8"/>
      <c r="AX89" s="8"/>
      <c r="AY89" s="8"/>
      <c r="AZ89" s="2"/>
      <c r="BA89" s="2"/>
      <c r="BB89" s="2"/>
      <c r="BC89" s="2"/>
      <c r="BD89" s="2"/>
      <c r="BE89" s="2"/>
      <c r="BF89" s="2"/>
      <c r="BJ89" s="8"/>
      <c r="BK89" s="8"/>
      <c r="BL89" s="8" t="s">
        <v>171</v>
      </c>
      <c r="BM89" s="126"/>
      <c r="BN89" s="126"/>
      <c r="BO89" s="8"/>
      <c r="BP89" s="8"/>
      <c r="BQ89" s="8"/>
      <c r="BR89" s="76"/>
      <c r="BS89" s="13"/>
      <c r="BT89" s="8" t="s">
        <v>405</v>
      </c>
      <c r="BU89" s="8">
        <v>5</v>
      </c>
      <c r="BV89" s="75" t="s">
        <v>485</v>
      </c>
      <c r="BW89" s="38">
        <v>2</v>
      </c>
      <c r="BX89" s="8"/>
      <c r="BY89" s="8"/>
      <c r="BZ89" s="97" t="s">
        <v>365</v>
      </c>
      <c r="CA89" s="54" t="s">
        <v>290</v>
      </c>
      <c r="CB89" s="56" t="s">
        <v>152</v>
      </c>
      <c r="CC89" s="54" t="s">
        <v>158</v>
      </c>
      <c r="CD89" s="135" t="s">
        <v>430</v>
      </c>
      <c r="CE89" s="98" t="s">
        <v>47</v>
      </c>
      <c r="CF89" s="8"/>
    </row>
    <row r="90" spans="11:87" ht="12.75" customHeight="1" x14ac:dyDescent="0.2">
      <c r="K90">
        <v>25</v>
      </c>
      <c r="L90" s="128">
        <v>2</v>
      </c>
      <c r="M90" s="13"/>
      <c r="N90" s="13"/>
      <c r="O90" s="25"/>
      <c r="P90" s="8"/>
      <c r="Q90" s="25"/>
      <c r="R90" s="9"/>
      <c r="S90" s="25"/>
      <c r="T90" s="25"/>
      <c r="U90" s="25"/>
      <c r="V90" s="25"/>
      <c r="W90" s="25"/>
      <c r="X90" s="61"/>
      <c r="Y90" s="25"/>
      <c r="Z90" s="25"/>
      <c r="AA90" s="25"/>
      <c r="AB90" s="8"/>
      <c r="AC90" s="8"/>
      <c r="AD90" s="8"/>
      <c r="AE90" s="8"/>
      <c r="AG90" s="25"/>
      <c r="AH90" s="26"/>
      <c r="AI90" s="36" t="s">
        <v>129</v>
      </c>
      <c r="AJ90" s="13">
        <v>3</v>
      </c>
      <c r="AK90" s="36" t="s">
        <v>547</v>
      </c>
      <c r="AL90" s="36"/>
      <c r="AM90" s="36"/>
      <c r="AN90" s="29"/>
      <c r="AO90" s="39"/>
      <c r="AP90" s="39"/>
      <c r="AQ90" s="39"/>
      <c r="AR90" s="39"/>
      <c r="AS90" s="39"/>
      <c r="AT90" s="39"/>
      <c r="AU90" s="2"/>
      <c r="AV90" s="8"/>
      <c r="AW90" s="8"/>
      <c r="AX90" s="8"/>
      <c r="AY90" s="8"/>
      <c r="AZ90" s="2"/>
      <c r="BA90" s="2"/>
      <c r="BB90" s="2"/>
      <c r="BC90" s="2"/>
      <c r="BD90" s="2"/>
      <c r="BE90" s="2"/>
      <c r="BF90" s="2"/>
      <c r="BJ90" s="8"/>
      <c r="BK90" s="8"/>
      <c r="BL90" s="8"/>
      <c r="BM90" s="8"/>
      <c r="BN90" s="8"/>
      <c r="BO90" s="8"/>
      <c r="BP90" s="8"/>
      <c r="BQ90" s="8"/>
      <c r="BR90" s="76"/>
      <c r="BS90" s="13"/>
      <c r="BT90" s="8" t="s">
        <v>408</v>
      </c>
      <c r="BU90" s="8">
        <v>7</v>
      </c>
      <c r="BV90" s="75" t="s">
        <v>485</v>
      </c>
      <c r="BW90" s="38">
        <v>4</v>
      </c>
      <c r="BX90" s="8"/>
      <c r="BY90" s="8"/>
      <c r="BZ90" s="87" t="s">
        <v>366</v>
      </c>
      <c r="CA90" s="53" t="s">
        <v>381</v>
      </c>
      <c r="CB90" s="57" t="s">
        <v>313</v>
      </c>
      <c r="CC90" s="53" t="s">
        <v>301</v>
      </c>
      <c r="CD90" s="53" t="s">
        <v>300</v>
      </c>
      <c r="CE90" s="92" t="s">
        <v>303</v>
      </c>
      <c r="CF90" s="8"/>
      <c r="CH90" s="38"/>
      <c r="CI90" s="36"/>
    </row>
    <row r="91" spans="11:87" ht="12.75" customHeight="1" x14ac:dyDescent="0.2">
      <c r="K91">
        <v>26</v>
      </c>
      <c r="L91" s="128">
        <v>3</v>
      </c>
      <c r="M91" s="13"/>
      <c r="N91" s="13"/>
      <c r="O91" s="25"/>
      <c r="P91" s="8"/>
      <c r="Q91" s="25"/>
      <c r="R91" s="25"/>
      <c r="S91" s="25"/>
      <c r="T91" s="25"/>
      <c r="U91" s="25"/>
      <c r="V91" s="25"/>
      <c r="W91" s="25"/>
      <c r="X91" s="61"/>
      <c r="Y91" s="25"/>
      <c r="Z91" s="25"/>
      <c r="AA91" s="25"/>
      <c r="AB91" s="8"/>
      <c r="AC91" s="8"/>
      <c r="AD91" s="8"/>
      <c r="AE91" s="8"/>
      <c r="AG91" s="25"/>
      <c r="AH91" s="26"/>
      <c r="AI91" s="36" t="s">
        <v>130</v>
      </c>
      <c r="AJ91" s="63" t="s">
        <v>20</v>
      </c>
      <c r="AK91" s="36" t="s">
        <v>548</v>
      </c>
      <c r="AL91" s="36"/>
      <c r="AM91" s="36"/>
      <c r="AN91" s="29"/>
      <c r="AO91" s="13"/>
      <c r="AP91" s="13"/>
      <c r="AQ91" s="13"/>
      <c r="AR91" s="13"/>
      <c r="AS91" s="13"/>
      <c r="AT91" s="13"/>
      <c r="AU91" s="2"/>
      <c r="AV91" s="8"/>
      <c r="AW91" s="8"/>
      <c r="AX91" s="8"/>
      <c r="AY91" s="8"/>
      <c r="AZ91" s="2"/>
      <c r="BA91" s="2"/>
      <c r="BB91" s="2"/>
      <c r="BC91" s="2"/>
      <c r="BD91" s="2"/>
      <c r="BE91" s="2"/>
      <c r="BF91" s="2"/>
      <c r="BJ91" s="8"/>
      <c r="BK91" s="8"/>
      <c r="BL91" s="8"/>
      <c r="BM91" s="8"/>
      <c r="BN91" s="8"/>
      <c r="BO91" s="8"/>
      <c r="BP91" s="8"/>
      <c r="BQ91" s="8"/>
      <c r="BR91" s="76"/>
      <c r="BS91" s="13"/>
      <c r="BT91" s="8" t="s">
        <v>471</v>
      </c>
      <c r="BU91" s="8">
        <v>8</v>
      </c>
      <c r="BV91" s="75" t="s">
        <v>485</v>
      </c>
      <c r="BW91" s="38">
        <v>5</v>
      </c>
      <c r="BX91" s="8"/>
      <c r="BY91" s="8"/>
      <c r="BZ91" s="87" t="s">
        <v>367</v>
      </c>
      <c r="CA91" s="38" t="s">
        <v>383</v>
      </c>
      <c r="CB91" s="53" t="s">
        <v>320</v>
      </c>
      <c r="CC91" s="53" t="s">
        <v>323</v>
      </c>
      <c r="CD91" s="53" t="s">
        <v>297</v>
      </c>
      <c r="CE91" s="96" t="s">
        <v>146</v>
      </c>
      <c r="CF91" s="8"/>
    </row>
    <row r="92" spans="11:87" ht="12.75" customHeight="1" x14ac:dyDescent="0.2">
      <c r="K92">
        <v>27</v>
      </c>
      <c r="L92" s="128" t="s">
        <v>20</v>
      </c>
      <c r="M92" s="13"/>
      <c r="N92" s="13"/>
      <c r="O92" s="25"/>
      <c r="P92" s="8"/>
      <c r="Q92" s="25"/>
      <c r="R92" s="25"/>
      <c r="S92" s="25"/>
      <c r="T92" s="25"/>
      <c r="U92" s="25"/>
      <c r="V92" s="25"/>
      <c r="W92" s="25"/>
      <c r="X92" s="61"/>
      <c r="Y92" s="25"/>
      <c r="Z92" s="25"/>
      <c r="AA92" s="25"/>
      <c r="AB92" s="8"/>
      <c r="AC92" s="8"/>
      <c r="AD92" s="8"/>
      <c r="AE92" s="8"/>
      <c r="AG92" s="25"/>
      <c r="AH92" s="26"/>
      <c r="AI92" s="36" t="s">
        <v>215</v>
      </c>
      <c r="AJ92" s="13">
        <v>0</v>
      </c>
      <c r="AK92" s="139" t="s">
        <v>215</v>
      </c>
      <c r="AL92" s="36"/>
      <c r="AM92" s="36"/>
      <c r="AN92" s="29"/>
      <c r="AO92" s="13"/>
      <c r="AP92" s="13"/>
      <c r="AQ92" s="13"/>
      <c r="AR92" s="13"/>
      <c r="AS92" s="13"/>
      <c r="AT92" s="13"/>
      <c r="AU92" s="2"/>
      <c r="AV92" s="8"/>
      <c r="AW92" s="8"/>
      <c r="AX92" s="8"/>
      <c r="AY92" s="8"/>
      <c r="AZ92" s="2"/>
      <c r="BA92" s="2"/>
      <c r="BB92" s="2"/>
      <c r="BC92" s="2"/>
      <c r="BD92" s="2"/>
      <c r="BE92" s="2"/>
      <c r="BF92" s="2"/>
      <c r="BJ92" s="8"/>
      <c r="BK92" s="8"/>
      <c r="BL92" s="8"/>
      <c r="BM92" s="8"/>
      <c r="BN92" s="8"/>
      <c r="BO92" s="8"/>
      <c r="BP92" s="8"/>
      <c r="BQ92" s="8"/>
      <c r="BR92" s="76"/>
      <c r="BS92" s="13"/>
      <c r="BT92" s="8" t="s">
        <v>419</v>
      </c>
      <c r="BU92" s="8">
        <v>7</v>
      </c>
      <c r="BV92" s="75" t="s">
        <v>485</v>
      </c>
      <c r="BW92" s="38">
        <v>4</v>
      </c>
      <c r="BX92" s="8"/>
      <c r="BY92" s="8"/>
      <c r="BZ92" s="87" t="s">
        <v>368</v>
      </c>
      <c r="CA92" s="57" t="s">
        <v>382</v>
      </c>
      <c r="CB92" s="53" t="s">
        <v>307</v>
      </c>
      <c r="CC92" s="57" t="s">
        <v>309</v>
      </c>
      <c r="CD92" s="55" t="s">
        <v>431</v>
      </c>
      <c r="CE92" s="99" t="s">
        <v>439</v>
      </c>
      <c r="CF92" s="8"/>
      <c r="CI92" s="20" t="s">
        <v>582</v>
      </c>
    </row>
    <row r="93" spans="11:87" ht="12.75" customHeight="1" x14ac:dyDescent="0.2">
      <c r="K93">
        <v>28</v>
      </c>
      <c r="L93" s="128" t="s">
        <v>46</v>
      </c>
      <c r="M93" s="13"/>
      <c r="N93" s="13"/>
      <c r="O93" s="25"/>
      <c r="P93" s="8"/>
      <c r="Q93" s="25"/>
      <c r="R93" s="25"/>
      <c r="S93" s="25"/>
      <c r="T93" s="25"/>
      <c r="U93" s="25"/>
      <c r="V93" s="25"/>
      <c r="W93" s="25"/>
      <c r="X93" s="61"/>
      <c r="Y93" s="25"/>
      <c r="Z93" s="25"/>
      <c r="AA93" s="25"/>
      <c r="AB93" s="8"/>
      <c r="AC93" s="8"/>
      <c r="AD93" s="8"/>
      <c r="AE93" s="8"/>
      <c r="AG93" s="25"/>
      <c r="AH93" s="26"/>
      <c r="AI93" s="36" t="s">
        <v>100</v>
      </c>
      <c r="AJ93" s="38" t="s">
        <v>24</v>
      </c>
      <c r="AK93" s="36" t="s">
        <v>26</v>
      </c>
      <c r="AL93" s="36"/>
      <c r="AM93" s="36"/>
      <c r="AN93" s="29"/>
      <c r="AO93" s="13"/>
      <c r="AP93" s="13"/>
      <c r="AQ93" s="13"/>
      <c r="AR93" s="13"/>
      <c r="AS93" s="13"/>
      <c r="AT93" s="13"/>
      <c r="AV93" s="8"/>
      <c r="AW93" s="8"/>
      <c r="AX93" s="8"/>
      <c r="AY93" s="8"/>
      <c r="BJ93" s="8"/>
      <c r="BK93" s="8"/>
      <c r="BL93" s="8"/>
      <c r="BM93" s="8"/>
      <c r="BN93" s="8"/>
      <c r="BO93" s="8"/>
      <c r="BP93" s="8"/>
      <c r="BQ93" s="8"/>
      <c r="BR93" s="76"/>
      <c r="BS93" s="13"/>
      <c r="BT93" s="8" t="s">
        <v>420</v>
      </c>
      <c r="BU93" s="8">
        <v>7</v>
      </c>
      <c r="BV93" s="75" t="s">
        <v>485</v>
      </c>
      <c r="BW93" s="38">
        <v>4</v>
      </c>
      <c r="BX93" s="8"/>
      <c r="BY93" s="8"/>
      <c r="BZ93" s="87" t="s">
        <v>369</v>
      </c>
      <c r="CA93" s="51" t="s">
        <v>384</v>
      </c>
      <c r="CB93" s="53" t="s">
        <v>139</v>
      </c>
      <c r="CC93" s="57" t="s">
        <v>270</v>
      </c>
      <c r="CD93" s="38" t="s">
        <v>432</v>
      </c>
      <c r="CE93" s="99" t="s">
        <v>308</v>
      </c>
      <c r="CF93" s="8"/>
    </row>
    <row r="94" spans="11:87" ht="12.75" customHeight="1" x14ac:dyDescent="0.2">
      <c r="K94">
        <v>29</v>
      </c>
      <c r="L94" s="128">
        <v>0</v>
      </c>
      <c r="M94" s="13"/>
      <c r="N94" s="13"/>
      <c r="O94" s="26"/>
      <c r="Q94" s="26"/>
      <c r="R94" s="26"/>
      <c r="S94" s="25"/>
      <c r="T94" s="25"/>
      <c r="U94" s="25"/>
      <c r="V94" s="25"/>
      <c r="W94" s="25"/>
      <c r="X94" s="61"/>
      <c r="Y94" s="25"/>
      <c r="Z94" s="25"/>
      <c r="AA94" s="25"/>
      <c r="AB94" s="8"/>
      <c r="AC94" s="8"/>
      <c r="AD94" s="8"/>
      <c r="AE94" s="8"/>
      <c r="AG94" s="25"/>
      <c r="AH94" s="26"/>
      <c r="AI94" s="36" t="s">
        <v>86</v>
      </c>
      <c r="AJ94" s="36" t="s">
        <v>21</v>
      </c>
      <c r="AK94" s="36" t="s">
        <v>155</v>
      </c>
      <c r="AL94" s="36"/>
      <c r="AM94" s="36"/>
      <c r="AN94" s="29"/>
      <c r="AO94" s="13"/>
      <c r="AP94" s="13"/>
      <c r="AQ94" s="13"/>
      <c r="AR94" s="13"/>
      <c r="AS94" s="13"/>
      <c r="AT94" s="13"/>
      <c r="AV94" s="8"/>
      <c r="AW94" s="8"/>
      <c r="AX94" s="8"/>
      <c r="AY94" s="8"/>
      <c r="BJ94" s="8"/>
      <c r="BK94" s="8"/>
      <c r="BL94" s="8"/>
      <c r="BM94" s="8"/>
      <c r="BN94" s="8"/>
      <c r="BO94" s="8"/>
      <c r="BP94" s="8"/>
      <c r="BQ94" s="8"/>
      <c r="BR94" s="76"/>
      <c r="BS94" s="13"/>
      <c r="BT94" s="8" t="s">
        <v>421</v>
      </c>
      <c r="BU94" s="8">
        <v>8</v>
      </c>
      <c r="BV94" s="75" t="s">
        <v>485</v>
      </c>
      <c r="BW94" s="38">
        <v>4</v>
      </c>
      <c r="BX94" s="8"/>
      <c r="BY94" s="8"/>
      <c r="BZ94" s="88" t="s">
        <v>67</v>
      </c>
      <c r="CA94" s="38" t="s">
        <v>385</v>
      </c>
      <c r="CB94" s="51" t="s">
        <v>53</v>
      </c>
      <c r="CC94" s="55" t="s">
        <v>410</v>
      </c>
      <c r="CD94" s="53" t="s">
        <v>304</v>
      </c>
      <c r="CE94" s="75" t="s">
        <v>440</v>
      </c>
      <c r="CF94" s="8"/>
    </row>
    <row r="95" spans="11:87" ht="12.75" customHeight="1" thickBot="1" x14ac:dyDescent="0.25">
      <c r="K95">
        <v>30</v>
      </c>
      <c r="L95" s="131" t="s">
        <v>24</v>
      </c>
      <c r="M95" s="13"/>
      <c r="N95" s="13"/>
      <c r="O95" s="26"/>
      <c r="Q95" s="26"/>
      <c r="R95" s="26"/>
      <c r="S95" s="25"/>
      <c r="T95" s="25"/>
      <c r="U95" s="25"/>
      <c r="V95" s="25"/>
      <c r="W95" s="25"/>
      <c r="X95" s="61"/>
      <c r="Y95" s="25"/>
      <c r="Z95" s="25"/>
      <c r="AA95" s="25"/>
      <c r="AG95" s="25"/>
      <c r="AH95" s="26"/>
      <c r="AK95" s="40" t="s">
        <v>77</v>
      </c>
      <c r="AN95" s="29"/>
      <c r="AO95" s="13"/>
      <c r="AP95" s="13"/>
      <c r="AQ95" s="13"/>
      <c r="AR95" s="13"/>
      <c r="AS95" s="13"/>
      <c r="AT95" s="13"/>
      <c r="BR95" s="74"/>
      <c r="BS95" s="2"/>
      <c r="BT95" s="8" t="s">
        <v>330</v>
      </c>
      <c r="BU95" s="8">
        <v>7</v>
      </c>
      <c r="BV95" s="75" t="s">
        <v>485</v>
      </c>
      <c r="BW95" s="36">
        <v>4</v>
      </c>
      <c r="BZ95" s="85" t="s">
        <v>324</v>
      </c>
      <c r="CA95" s="54" t="s">
        <v>322</v>
      </c>
      <c r="CB95" s="47" t="s">
        <v>401</v>
      </c>
      <c r="CC95" s="52" t="s">
        <v>17</v>
      </c>
      <c r="CD95" s="56" t="s">
        <v>70</v>
      </c>
      <c r="CE95" s="119" t="s">
        <v>441</v>
      </c>
    </row>
    <row r="96" spans="11:87" ht="12.75" customHeight="1" x14ac:dyDescent="0.2">
      <c r="K96">
        <v>31</v>
      </c>
      <c r="L96" s="128" t="s">
        <v>145</v>
      </c>
      <c r="M96" s="13"/>
      <c r="N96" s="13"/>
      <c r="O96" s="26"/>
      <c r="Q96" s="26"/>
      <c r="R96" s="26"/>
      <c r="S96" s="25"/>
      <c r="T96" s="25"/>
      <c r="U96" s="25"/>
      <c r="V96" s="25"/>
      <c r="W96" s="25"/>
      <c r="X96" s="61"/>
      <c r="Y96" s="25"/>
      <c r="Z96" s="25"/>
      <c r="AA96" s="25"/>
      <c r="AG96" s="25"/>
      <c r="AH96" s="26"/>
      <c r="AN96" s="29"/>
      <c r="AO96" s="12"/>
      <c r="AP96" s="12"/>
      <c r="AQ96" s="12"/>
      <c r="AR96" s="12"/>
      <c r="AS96" s="12"/>
      <c r="AT96" s="12"/>
      <c r="BR96" s="74"/>
      <c r="BS96" s="2"/>
      <c r="BT96" s="36" t="s">
        <v>432</v>
      </c>
      <c r="BU96" s="36">
        <v>7</v>
      </c>
      <c r="BV96" s="73" t="s">
        <v>485</v>
      </c>
      <c r="BW96" s="36">
        <v>4</v>
      </c>
      <c r="BZ96" s="88" t="s">
        <v>329</v>
      </c>
      <c r="CA96" s="51" t="s">
        <v>386</v>
      </c>
      <c r="CB96" s="51" t="s">
        <v>52</v>
      </c>
      <c r="CC96" s="55" t="s">
        <v>411</v>
      </c>
      <c r="CD96" s="55" t="s">
        <v>433</v>
      </c>
      <c r="CE96" s="94" t="s">
        <v>442</v>
      </c>
    </row>
    <row r="97" spans="2:84" ht="12.75" customHeight="1" x14ac:dyDescent="0.2">
      <c r="K97">
        <v>32</v>
      </c>
      <c r="L97" s="128" t="s">
        <v>21</v>
      </c>
      <c r="M97" s="13"/>
      <c r="N97" s="13"/>
      <c r="O97" s="26"/>
      <c r="Q97" s="26"/>
      <c r="R97" s="26"/>
      <c r="S97" s="25"/>
      <c r="T97" s="25"/>
      <c r="U97" s="25"/>
      <c r="V97" s="25"/>
      <c r="W97" s="25"/>
      <c r="X97" s="61"/>
      <c r="Y97" s="25"/>
      <c r="Z97" s="25"/>
      <c r="AA97" s="25"/>
      <c r="AG97" s="25"/>
      <c r="AH97" s="26"/>
      <c r="AN97" s="29"/>
      <c r="AO97" s="12"/>
      <c r="AP97" s="12"/>
      <c r="AQ97" s="12"/>
      <c r="AR97" s="12"/>
      <c r="AS97" s="12"/>
      <c r="AT97" s="12"/>
      <c r="BR97" s="74"/>
      <c r="BS97" s="2"/>
      <c r="BT97" s="38" t="s">
        <v>440</v>
      </c>
      <c r="BU97" s="38">
        <v>7</v>
      </c>
      <c r="BV97" s="73" t="s">
        <v>484</v>
      </c>
      <c r="BW97" s="36">
        <v>4</v>
      </c>
      <c r="BZ97" s="88" t="s">
        <v>342</v>
      </c>
      <c r="CA97" s="36" t="s">
        <v>387</v>
      </c>
      <c r="CB97" s="53" t="s">
        <v>321</v>
      </c>
      <c r="CC97" s="55" t="s">
        <v>412</v>
      </c>
      <c r="CD97" s="53" t="s">
        <v>165</v>
      </c>
      <c r="CE97" s="94" t="s">
        <v>443</v>
      </c>
    </row>
    <row r="98" spans="2:84" ht="12.75" customHeight="1" x14ac:dyDescent="0.2">
      <c r="K98" s="122">
        <v>33</v>
      </c>
      <c r="L98" s="122"/>
      <c r="M98" s="13"/>
      <c r="N98" s="13"/>
      <c r="O98" s="26"/>
      <c r="Q98" s="26"/>
      <c r="R98" s="26"/>
      <c r="S98" s="25"/>
      <c r="T98" s="25"/>
      <c r="U98" s="25"/>
      <c r="V98" s="25"/>
      <c r="W98" s="25"/>
      <c r="X98" s="61"/>
      <c r="Y98" s="25"/>
      <c r="Z98" s="25"/>
      <c r="AA98" s="25"/>
      <c r="AG98" s="25"/>
      <c r="AH98" s="26"/>
      <c r="AN98" s="29"/>
      <c r="AO98" s="12"/>
      <c r="AP98" s="12"/>
      <c r="AQ98" s="12"/>
      <c r="AR98" s="12"/>
      <c r="AS98" s="12"/>
      <c r="AT98" s="12"/>
      <c r="BR98" s="74"/>
      <c r="BS98" s="2"/>
      <c r="BT98" s="50" t="s">
        <v>444</v>
      </c>
      <c r="BU98" s="50">
        <v>6</v>
      </c>
      <c r="BV98" s="73" t="s">
        <v>484</v>
      </c>
      <c r="BW98" s="36">
        <v>4</v>
      </c>
      <c r="BZ98" s="93" t="s">
        <v>149</v>
      </c>
      <c r="CA98" s="55" t="s">
        <v>234</v>
      </c>
      <c r="CB98" s="53" t="s">
        <v>254</v>
      </c>
      <c r="CC98" s="55" t="s">
        <v>413</v>
      </c>
      <c r="CD98" s="53" t="s">
        <v>140</v>
      </c>
      <c r="CE98" s="100" t="s">
        <v>444</v>
      </c>
    </row>
    <row r="99" spans="2:84" ht="12.75" customHeight="1" x14ac:dyDescent="0.2">
      <c r="K99">
        <v>34</v>
      </c>
      <c r="L99" s="132"/>
      <c r="M99" s="13"/>
      <c r="N99" s="13"/>
      <c r="O99" s="26"/>
      <c r="Q99" s="26"/>
      <c r="R99" s="26"/>
      <c r="S99" s="25"/>
      <c r="T99" s="25"/>
      <c r="U99" s="25"/>
      <c r="V99" s="25"/>
      <c r="W99" s="25"/>
      <c r="X99" s="61"/>
      <c r="Y99" s="25"/>
      <c r="Z99" s="25"/>
      <c r="AA99" s="25"/>
      <c r="AG99" s="25"/>
      <c r="AH99" s="26"/>
      <c r="AN99" s="29"/>
      <c r="AO99" s="31"/>
      <c r="AP99" s="31"/>
      <c r="AQ99" s="31"/>
      <c r="AR99" s="31"/>
      <c r="AS99" s="31"/>
      <c r="AT99" s="31"/>
      <c r="BR99" s="74"/>
      <c r="BS99" s="2"/>
      <c r="BT99" s="36" t="s">
        <v>450</v>
      </c>
      <c r="BU99" s="36">
        <v>5</v>
      </c>
      <c r="BV99" s="73" t="s">
        <v>484</v>
      </c>
      <c r="BW99" s="36">
        <v>3</v>
      </c>
      <c r="BZ99" s="101" t="s">
        <v>232</v>
      </c>
      <c r="CA99" s="55" t="s">
        <v>236</v>
      </c>
      <c r="CB99" s="36" t="s">
        <v>402</v>
      </c>
      <c r="CC99" s="55" t="s">
        <v>414</v>
      </c>
      <c r="CD99" s="53" t="s">
        <v>289</v>
      </c>
      <c r="CE99" s="120" t="s">
        <v>445</v>
      </c>
    </row>
    <row r="100" spans="2:84" ht="12.75" customHeight="1" x14ac:dyDescent="0.2">
      <c r="K100">
        <v>35</v>
      </c>
      <c r="L100" s="128"/>
      <c r="M100" s="13"/>
      <c r="N100" s="13"/>
      <c r="O100" s="26"/>
      <c r="Q100" s="26"/>
      <c r="R100" s="26"/>
      <c r="S100" s="25"/>
      <c r="T100" s="25"/>
      <c r="U100" s="25"/>
      <c r="V100" s="25"/>
      <c r="W100" s="25"/>
      <c r="X100" s="61"/>
      <c r="Y100" s="25"/>
      <c r="Z100" s="25"/>
      <c r="AA100" s="25"/>
      <c r="AG100" s="25"/>
      <c r="AH100" s="26"/>
      <c r="AN100" s="29"/>
      <c r="AO100" s="12"/>
      <c r="AP100" s="12"/>
      <c r="AQ100" s="12"/>
      <c r="AR100" s="12"/>
      <c r="AS100" s="12"/>
      <c r="AT100" s="12"/>
      <c r="BR100" s="74"/>
      <c r="BS100" s="2"/>
      <c r="BV100" s="122"/>
      <c r="BZ100" s="101" t="s">
        <v>370</v>
      </c>
      <c r="CA100" s="53" t="s">
        <v>316</v>
      </c>
      <c r="CB100" s="53" t="s">
        <v>55</v>
      </c>
      <c r="CC100" s="53" t="s">
        <v>299</v>
      </c>
      <c r="CD100" s="53" t="s">
        <v>293</v>
      </c>
      <c r="CE100" s="120" t="s">
        <v>446</v>
      </c>
    </row>
    <row r="101" spans="2:84" ht="12.75" customHeight="1" thickBot="1" x14ac:dyDescent="0.25">
      <c r="K101">
        <v>36</v>
      </c>
      <c r="L101" s="26"/>
      <c r="M101" s="13"/>
      <c r="N101" s="13"/>
      <c r="O101" s="26"/>
      <c r="Q101" s="26"/>
      <c r="R101" s="26"/>
      <c r="S101" s="25"/>
      <c r="T101" s="25"/>
      <c r="U101" s="25"/>
      <c r="V101" s="25"/>
      <c r="W101" s="25"/>
      <c r="X101" s="61"/>
      <c r="Y101" s="25"/>
      <c r="Z101" s="25"/>
      <c r="AA101" s="25"/>
      <c r="AG101" s="25"/>
      <c r="AH101" s="26"/>
      <c r="AN101" s="29"/>
      <c r="BR101" s="74"/>
      <c r="BS101" s="2"/>
      <c r="BV101" s="122"/>
      <c r="BZ101" s="97" t="s">
        <v>194</v>
      </c>
      <c r="CA101" s="54" t="s">
        <v>317</v>
      </c>
      <c r="CB101" s="54" t="s">
        <v>169</v>
      </c>
      <c r="CC101" s="54" t="s">
        <v>298</v>
      </c>
      <c r="CD101" s="54" t="s">
        <v>167</v>
      </c>
      <c r="CE101" s="121" t="s">
        <v>447</v>
      </c>
    </row>
    <row r="102" spans="2:84" ht="12.75" customHeight="1" x14ac:dyDescent="0.2">
      <c r="K102">
        <v>37</v>
      </c>
      <c r="L102" s="26"/>
      <c r="M102" s="13"/>
      <c r="N102" s="13"/>
      <c r="O102" s="26"/>
      <c r="Q102" s="26"/>
      <c r="R102" s="26"/>
      <c r="S102" s="25"/>
      <c r="T102" s="25"/>
      <c r="U102" s="25"/>
      <c r="V102" s="25"/>
      <c r="W102" s="25"/>
      <c r="X102" s="61"/>
      <c r="Y102" s="25"/>
      <c r="Z102" s="25"/>
      <c r="AA102" s="25"/>
      <c r="AG102" s="25"/>
      <c r="AH102" s="26"/>
      <c r="AN102" s="29"/>
      <c r="BR102" s="74"/>
      <c r="BS102" s="2"/>
      <c r="BV102" s="122"/>
      <c r="BZ102" s="102" t="s">
        <v>371</v>
      </c>
      <c r="CA102" s="57" t="s">
        <v>388</v>
      </c>
      <c r="CB102" s="55" t="s">
        <v>331</v>
      </c>
      <c r="CC102" s="57" t="s">
        <v>415</v>
      </c>
      <c r="CD102" s="53" t="s">
        <v>175</v>
      </c>
      <c r="CE102" s="103" t="s">
        <v>448</v>
      </c>
    </row>
    <row r="103" spans="2:84" ht="12.75" customHeight="1" x14ac:dyDescent="0.2">
      <c r="K103">
        <v>38</v>
      </c>
      <c r="L103" s="25"/>
      <c r="M103" s="13"/>
      <c r="N103" s="13"/>
      <c r="O103" s="26"/>
      <c r="Q103" s="26"/>
      <c r="R103" s="26"/>
      <c r="S103" s="25"/>
      <c r="T103" s="25"/>
      <c r="U103" s="25"/>
      <c r="V103" s="25"/>
      <c r="W103" s="25"/>
      <c r="X103" s="61"/>
      <c r="Y103" s="25"/>
      <c r="Z103" s="25"/>
      <c r="AA103" s="25"/>
      <c r="AG103" s="25"/>
      <c r="AH103" s="26"/>
      <c r="AN103" s="29"/>
      <c r="BR103" s="74"/>
      <c r="BS103" s="2"/>
      <c r="BV103" s="122"/>
      <c r="BZ103" s="87" t="s">
        <v>191</v>
      </c>
      <c r="CA103" s="36" t="s">
        <v>389</v>
      </c>
      <c r="CB103" s="53" t="s">
        <v>166</v>
      </c>
      <c r="CC103" s="57" t="s">
        <v>416</v>
      </c>
      <c r="CD103" s="53" t="s">
        <v>305</v>
      </c>
      <c r="CE103" s="103" t="s">
        <v>48</v>
      </c>
    </row>
    <row r="104" spans="2:84" ht="12.75" customHeight="1" x14ac:dyDescent="0.2">
      <c r="K104">
        <v>39</v>
      </c>
      <c r="L104" s="25"/>
      <c r="M104" s="13"/>
      <c r="N104" s="13"/>
      <c r="O104" s="26"/>
      <c r="Q104" s="26"/>
      <c r="R104" s="26"/>
      <c r="S104" s="25"/>
      <c r="T104" s="25"/>
      <c r="U104" s="25"/>
      <c r="V104" s="25"/>
      <c r="W104" s="25"/>
      <c r="X104" s="61"/>
      <c r="Y104" s="25"/>
      <c r="Z104" s="25"/>
      <c r="AA104" s="25"/>
      <c r="AG104" s="25"/>
      <c r="AH104" s="26"/>
      <c r="AN104" s="29"/>
      <c r="BR104" s="74"/>
      <c r="BS104" s="2"/>
      <c r="BV104" s="122"/>
      <c r="BW104" s="2"/>
      <c r="BZ104" s="87" t="s">
        <v>192</v>
      </c>
      <c r="CA104" s="55" t="s">
        <v>134</v>
      </c>
      <c r="CB104" s="55" t="s">
        <v>132</v>
      </c>
      <c r="CC104" s="57" t="s">
        <v>311</v>
      </c>
      <c r="CD104" s="59" t="s">
        <v>434</v>
      </c>
      <c r="CE104" s="104" t="s">
        <v>449</v>
      </c>
    </row>
    <row r="105" spans="2:84" ht="12.75" customHeight="1" x14ac:dyDescent="0.2">
      <c r="L105" s="25"/>
      <c r="M105" s="13"/>
      <c r="N105" s="13"/>
      <c r="O105" s="26"/>
      <c r="Q105" s="26"/>
      <c r="R105" s="26"/>
      <c r="S105" s="25"/>
      <c r="T105" s="25"/>
      <c r="U105" s="25"/>
      <c r="V105" s="25"/>
      <c r="W105" s="25"/>
      <c r="X105" s="61"/>
      <c r="Y105" s="25"/>
      <c r="Z105" s="25"/>
      <c r="AA105" s="25"/>
      <c r="AG105" s="25"/>
      <c r="AH105" s="26"/>
      <c r="AN105" s="2"/>
      <c r="AR105" s="2"/>
      <c r="AS105" s="2"/>
      <c r="AT105" s="2"/>
      <c r="AU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H105" s="2"/>
      <c r="BP105" s="2"/>
      <c r="BW105" s="65"/>
      <c r="BZ105" s="87" t="s">
        <v>193</v>
      </c>
      <c r="CA105" s="55" t="s">
        <v>233</v>
      </c>
      <c r="CB105" s="53" t="s">
        <v>54</v>
      </c>
      <c r="CC105" s="36" t="s">
        <v>417</v>
      </c>
      <c r="CD105" s="36" t="s">
        <v>435</v>
      </c>
      <c r="CE105" s="104" t="s">
        <v>214</v>
      </c>
    </row>
    <row r="106" spans="2:84" ht="12.75" customHeight="1" thickBot="1" x14ac:dyDescent="0.25">
      <c r="K106" s="107">
        <f>SUM(L106:AG106)</f>
        <v>4260</v>
      </c>
      <c r="L106" s="25">
        <v>32</v>
      </c>
      <c r="M106" s="13">
        <v>21</v>
      </c>
      <c r="N106" s="13">
        <v>16</v>
      </c>
      <c r="O106" s="25">
        <f t="shared" ref="O106:AG106" si="0">O124</f>
        <v>210</v>
      </c>
      <c r="P106" s="13">
        <f t="shared" si="0"/>
        <v>210</v>
      </c>
      <c r="Q106" s="25">
        <f t="shared" si="0"/>
        <v>840</v>
      </c>
      <c r="R106" s="25">
        <f t="shared" si="0"/>
        <v>840</v>
      </c>
      <c r="S106" s="25">
        <f>S124</f>
        <v>205</v>
      </c>
      <c r="T106" s="25">
        <f t="shared" si="0"/>
        <v>205</v>
      </c>
      <c r="U106" s="25">
        <f t="shared" si="0"/>
        <v>320</v>
      </c>
      <c r="V106" s="25">
        <f t="shared" si="0"/>
        <v>410</v>
      </c>
      <c r="W106" s="25">
        <f t="shared" si="0"/>
        <v>410</v>
      </c>
      <c r="X106" s="61">
        <f t="shared" si="0"/>
        <v>100</v>
      </c>
      <c r="Y106" s="61">
        <f t="shared" si="0"/>
        <v>3</v>
      </c>
      <c r="Z106" s="25">
        <f t="shared" si="0"/>
        <v>3</v>
      </c>
      <c r="AA106" s="25">
        <f t="shared" si="0"/>
        <v>210</v>
      </c>
      <c r="AB106" s="13">
        <f>AB124</f>
        <v>6</v>
      </c>
      <c r="AC106" s="13">
        <f>AC124</f>
        <v>7</v>
      </c>
      <c r="AD106" s="13">
        <f>AD124</f>
        <v>1</v>
      </c>
      <c r="AE106" s="13">
        <f>AE124</f>
        <v>1</v>
      </c>
      <c r="AF106" s="61">
        <f t="shared" ref="AF106" si="1">AF124</f>
        <v>210</v>
      </c>
      <c r="AG106" s="25">
        <f t="shared" si="0"/>
        <v>0</v>
      </c>
      <c r="AH106" s="25"/>
      <c r="AI106" s="13">
        <f>AI124</f>
        <v>29</v>
      </c>
      <c r="AJ106" s="13">
        <f>AJ124</f>
        <v>16</v>
      </c>
      <c r="AK106" s="13">
        <f>AK124</f>
        <v>29</v>
      </c>
      <c r="AL106" s="13">
        <f>AL124</f>
        <v>210</v>
      </c>
      <c r="AM106" s="13">
        <f>AM124</f>
        <v>210</v>
      </c>
      <c r="AN106" s="13"/>
      <c r="AO106" s="13">
        <f t="shared" ref="AO106:AT106" si="2">AO124</f>
        <v>6</v>
      </c>
      <c r="AP106" s="13">
        <f t="shared" si="2"/>
        <v>4</v>
      </c>
      <c r="AQ106" s="13">
        <f t="shared" si="2"/>
        <v>5</v>
      </c>
      <c r="AR106" s="13">
        <f t="shared" si="2"/>
        <v>6</v>
      </c>
      <c r="AS106" s="13">
        <f t="shared" si="2"/>
        <v>11</v>
      </c>
      <c r="AT106" s="13">
        <f t="shared" si="2"/>
        <v>17</v>
      </c>
      <c r="AU106" s="13">
        <f t="shared" ref="AU106:BC106" si="3">AU124</f>
        <v>11</v>
      </c>
      <c r="AV106" s="13">
        <f t="shared" si="3"/>
        <v>3</v>
      </c>
      <c r="AW106" s="13">
        <f t="shared" si="3"/>
        <v>117</v>
      </c>
      <c r="AX106" s="13">
        <f t="shared" si="3"/>
        <v>117</v>
      </c>
      <c r="AY106" s="13">
        <f t="shared" si="3"/>
        <v>117</v>
      </c>
      <c r="AZ106" s="13">
        <f t="shared" si="3"/>
        <v>11</v>
      </c>
      <c r="BA106" s="13">
        <f t="shared" si="3"/>
        <v>105</v>
      </c>
      <c r="BB106" s="13">
        <f t="shared" si="3"/>
        <v>3</v>
      </c>
      <c r="BC106" s="13">
        <f t="shared" si="3"/>
        <v>3</v>
      </c>
      <c r="BD106" s="13">
        <f t="shared" ref="BD106:BQ106" si="4">BD124</f>
        <v>16</v>
      </c>
      <c r="BE106" s="13">
        <f t="shared" si="4"/>
        <v>3</v>
      </c>
      <c r="BF106" s="13">
        <f t="shared" si="4"/>
        <v>10</v>
      </c>
      <c r="BG106" s="13">
        <f t="shared" si="4"/>
        <v>8</v>
      </c>
      <c r="BH106" s="13">
        <f t="shared" si="4"/>
        <v>5</v>
      </c>
      <c r="BI106" s="13">
        <f t="shared" si="4"/>
        <v>5</v>
      </c>
      <c r="BJ106" s="13">
        <f>BJ124</f>
        <v>6</v>
      </c>
      <c r="BK106" s="13">
        <f>BK124</f>
        <v>16</v>
      </c>
      <c r="BL106" s="13">
        <f t="shared" si="4"/>
        <v>15</v>
      </c>
      <c r="BM106" s="13">
        <f t="shared" si="4"/>
        <v>210</v>
      </c>
      <c r="BN106" s="13">
        <f t="shared" si="4"/>
        <v>115</v>
      </c>
      <c r="BO106" s="13">
        <f t="shared" si="4"/>
        <v>6</v>
      </c>
      <c r="BP106" s="13">
        <f t="shared" si="4"/>
        <v>6</v>
      </c>
      <c r="BQ106" s="13">
        <f t="shared" si="4"/>
        <v>0</v>
      </c>
      <c r="BR106" s="8">
        <v>0</v>
      </c>
      <c r="BS106" s="8"/>
      <c r="BT106" s="8">
        <f>COUNT(BU66:BU99)</f>
        <v>34</v>
      </c>
      <c r="BU106" s="8"/>
      <c r="BV106" s="65" t="s">
        <v>575</v>
      </c>
      <c r="BW106" s="44"/>
      <c r="BX106" s="13">
        <f t="shared" ref="BX106" si="5">BX124</f>
        <v>210</v>
      </c>
      <c r="BY106" s="13">
        <f>BT106+BX106</f>
        <v>244</v>
      </c>
      <c r="BZ106" s="87" t="s">
        <v>186</v>
      </c>
      <c r="CA106" s="55" t="s">
        <v>235</v>
      </c>
      <c r="CB106" s="53" t="s">
        <v>255</v>
      </c>
      <c r="CC106" s="57" t="s">
        <v>272</v>
      </c>
      <c r="CD106" s="51" t="s">
        <v>436</v>
      </c>
      <c r="CE106" s="92" t="s">
        <v>26</v>
      </c>
    </row>
    <row r="107" spans="2:84" ht="12.75" customHeight="1" thickBot="1" x14ac:dyDescent="0.25">
      <c r="L107" s="26"/>
      <c r="M107" s="13"/>
      <c r="N107" s="13"/>
      <c r="O107" s="26"/>
      <c r="Q107" s="26"/>
      <c r="R107" s="26"/>
      <c r="S107" s="25"/>
      <c r="T107" s="25"/>
      <c r="U107" s="25"/>
      <c r="V107" s="25"/>
      <c r="W107" s="25"/>
      <c r="X107" s="61"/>
      <c r="Y107" s="25"/>
      <c r="Z107" s="25"/>
      <c r="AA107" s="25"/>
      <c r="AB107" s="13"/>
      <c r="AC107" s="2"/>
      <c r="AD107" s="13"/>
      <c r="AE107" s="13"/>
      <c r="AG107" s="25"/>
      <c r="AH107" s="26"/>
      <c r="AN107" s="2"/>
      <c r="AO107" s="2"/>
      <c r="AP107" s="2"/>
      <c r="AR107" s="2"/>
      <c r="AS107" s="2"/>
      <c r="AT107" s="2"/>
      <c r="AU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H107" s="2"/>
      <c r="BI107" s="2"/>
      <c r="BK107" s="2"/>
      <c r="BL107" s="2"/>
      <c r="BM107" s="2"/>
      <c r="BN107" s="2"/>
      <c r="BP107" s="2"/>
      <c r="BQ107" s="2"/>
      <c r="BS107" s="1">
        <f>SUM(AI106:BR106)</f>
        <v>1451</v>
      </c>
      <c r="BT107" s="8" t="s">
        <v>572</v>
      </c>
      <c r="BV107" s="44">
        <f>COUNTIF(BV66:BV99,"=menu")</f>
        <v>11</v>
      </c>
      <c r="BW107" s="65"/>
      <c r="BX107" s="2"/>
      <c r="BY107" s="2"/>
      <c r="BZ107" s="97" t="s">
        <v>190</v>
      </c>
      <c r="CA107" s="46" t="s">
        <v>334</v>
      </c>
      <c r="CB107" s="54" t="s">
        <v>341</v>
      </c>
      <c r="CC107" s="56" t="s">
        <v>135</v>
      </c>
      <c r="CD107" s="54" t="s">
        <v>172</v>
      </c>
      <c r="CE107" s="105" t="s">
        <v>450</v>
      </c>
    </row>
    <row r="108" spans="2:84" ht="12.75" customHeight="1" x14ac:dyDescent="0.2">
      <c r="L108" s="25">
        <f>L106</f>
        <v>32</v>
      </c>
      <c r="M108" s="13"/>
      <c r="N108" s="13">
        <f>SUM(M106:N106)</f>
        <v>37</v>
      </c>
      <c r="O108" s="26"/>
      <c r="P108" s="8"/>
      <c r="Q108" s="25"/>
      <c r="R108" s="9"/>
      <c r="S108" s="25"/>
      <c r="T108" s="25"/>
      <c r="U108" s="25"/>
      <c r="V108" s="25"/>
      <c r="W108" s="25"/>
      <c r="X108" s="61"/>
      <c r="Y108" s="25"/>
      <c r="Z108" s="25"/>
      <c r="AA108" s="25"/>
      <c r="AB108" s="13"/>
      <c r="AC108" s="13"/>
      <c r="AD108" s="13"/>
      <c r="AE108" s="13"/>
      <c r="AG108" s="25"/>
      <c r="AH108" s="26"/>
      <c r="AI108" s="8"/>
      <c r="AJ108" s="8"/>
      <c r="AK108" s="8"/>
      <c r="AL108" s="8"/>
      <c r="AM108" s="8"/>
      <c r="AN108" s="13"/>
      <c r="AO108" s="13"/>
      <c r="AP108" s="13"/>
      <c r="AQ108" s="8"/>
      <c r="AR108" s="13"/>
      <c r="AS108" s="13"/>
      <c r="AT108" s="13"/>
      <c r="AU108" s="2"/>
      <c r="AV108" s="8"/>
      <c r="AW108" s="13"/>
      <c r="AX108" s="13"/>
      <c r="AY108" s="13"/>
      <c r="AZ108" s="2"/>
      <c r="BA108" s="2"/>
      <c r="BB108" s="2"/>
      <c r="BC108" s="2"/>
      <c r="BD108" s="2"/>
      <c r="BE108" s="2"/>
      <c r="BF108" s="2"/>
      <c r="BG108" s="8"/>
      <c r="BH108" s="13"/>
      <c r="BI108" s="13"/>
      <c r="BJ108" s="8"/>
      <c r="BK108" s="13"/>
      <c r="BL108" s="13"/>
      <c r="BM108" s="13"/>
      <c r="BN108" s="13"/>
      <c r="BO108" s="8"/>
      <c r="BP108" s="13"/>
      <c r="BQ108" s="13"/>
      <c r="BR108" s="8"/>
      <c r="BS108" s="29" t="s">
        <v>566</v>
      </c>
      <c r="BT108" s="8"/>
      <c r="BU108" s="8"/>
      <c r="BV108" s="65" t="s">
        <v>578</v>
      </c>
      <c r="BW108" s="8">
        <f>SUMIF(BV66:BV99,"=alpha",BW66:BW99)</f>
        <v>82</v>
      </c>
      <c r="BX108" s="13"/>
      <c r="BY108" s="13"/>
      <c r="CD108" s="10"/>
      <c r="CE108" s="2"/>
    </row>
    <row r="109" spans="2:84" ht="12.75" customHeight="1" x14ac:dyDescent="0.2">
      <c r="L109" s="25"/>
      <c r="M109" s="13"/>
      <c r="N109" s="13"/>
      <c r="O109" s="26"/>
      <c r="Q109" s="26"/>
      <c r="R109" s="10"/>
      <c r="S109" s="25"/>
      <c r="T109" s="25"/>
      <c r="U109" s="25"/>
      <c r="V109" s="25"/>
      <c r="W109" s="25"/>
      <c r="X109" s="61"/>
      <c r="Y109" s="25"/>
      <c r="Z109" s="25"/>
      <c r="AA109" s="25"/>
      <c r="AB109" s="13"/>
      <c r="AC109" s="13"/>
      <c r="AD109" s="13"/>
      <c r="AE109" s="13"/>
      <c r="AG109" s="25"/>
      <c r="AH109" s="26"/>
      <c r="AI109" s="8"/>
      <c r="AJ109" s="8"/>
      <c r="AK109" s="8"/>
      <c r="AL109" s="8"/>
      <c r="AM109" s="8"/>
      <c r="AN109" s="13"/>
      <c r="AO109" s="13"/>
      <c r="AP109" s="13"/>
      <c r="AQ109" s="8"/>
      <c r="AR109" s="13"/>
      <c r="AS109" s="13"/>
      <c r="AT109" s="13"/>
      <c r="AU109" s="2"/>
      <c r="AV109" s="8"/>
      <c r="AW109" s="13"/>
      <c r="AX109" s="13"/>
      <c r="AY109" s="13"/>
      <c r="AZ109" s="2"/>
      <c r="BA109" s="2"/>
      <c r="BB109" s="2"/>
      <c r="BC109" s="2"/>
      <c r="BD109" s="2"/>
      <c r="BE109" s="2"/>
      <c r="BF109" s="2"/>
      <c r="BG109" s="8"/>
      <c r="BH109" s="13"/>
      <c r="BI109" s="13"/>
      <c r="BJ109" s="8"/>
      <c r="BK109" s="13"/>
      <c r="BL109" s="13"/>
      <c r="BM109" s="13"/>
      <c r="BN109" s="13"/>
      <c r="BO109" s="8"/>
      <c r="BP109" s="13"/>
      <c r="BQ109" s="13"/>
      <c r="BR109" s="8"/>
      <c r="BS109" s="8"/>
      <c r="BT109" s="8"/>
      <c r="BU109" s="8"/>
      <c r="BV109" s="44">
        <f>COUNTIF(BV66:BV104,"=alpha")</f>
        <v>23</v>
      </c>
      <c r="BW109" s="8"/>
      <c r="BX109" s="13"/>
      <c r="BY109" s="13"/>
      <c r="CD109" s="10"/>
      <c r="CE109" s="2"/>
    </row>
    <row r="110" spans="2:84" ht="12.75" customHeight="1" thickBot="1" x14ac:dyDescent="0.25">
      <c r="K110" s="107">
        <f>SUM(L110:AG110)</f>
        <v>19575</v>
      </c>
      <c r="L110" s="25">
        <f>L108</f>
        <v>32</v>
      </c>
      <c r="M110" s="13">
        <f>2*M106</f>
        <v>42</v>
      </c>
      <c r="N110" s="13">
        <f>2*N106</f>
        <v>32</v>
      </c>
      <c r="O110" s="25">
        <f t="shared" ref="O110:AG110" si="6">O117</f>
        <v>840</v>
      </c>
      <c r="P110" s="8">
        <f t="shared" si="6"/>
        <v>840</v>
      </c>
      <c r="Q110" s="25">
        <f t="shared" si="6"/>
        <v>4200</v>
      </c>
      <c r="R110" s="25">
        <f t="shared" si="6"/>
        <v>4200</v>
      </c>
      <c r="S110" s="25">
        <f>S117</f>
        <v>720</v>
      </c>
      <c r="T110" s="25">
        <f t="shared" si="6"/>
        <v>1030</v>
      </c>
      <c r="U110" s="25">
        <f t="shared" si="6"/>
        <v>1490</v>
      </c>
      <c r="V110" s="25">
        <f t="shared" si="6"/>
        <v>1850</v>
      </c>
      <c r="W110" s="25">
        <f t="shared" si="6"/>
        <v>1850</v>
      </c>
      <c r="X110" s="61">
        <f t="shared" si="6"/>
        <v>300</v>
      </c>
      <c r="Y110" s="61">
        <f t="shared" si="6"/>
        <v>9</v>
      </c>
      <c r="Z110" s="25">
        <f t="shared" si="6"/>
        <v>12</v>
      </c>
      <c r="AA110" s="25">
        <f t="shared" si="6"/>
        <v>1050</v>
      </c>
      <c r="AB110" s="13">
        <f>AB117</f>
        <v>11</v>
      </c>
      <c r="AC110" s="13">
        <f>AC117</f>
        <v>13</v>
      </c>
      <c r="AD110" s="13">
        <f>AD117</f>
        <v>2</v>
      </c>
      <c r="AE110" s="13">
        <f>AE117</f>
        <v>2</v>
      </c>
      <c r="AF110" s="61">
        <f t="shared" ref="AF110" si="7">AF117</f>
        <v>1050</v>
      </c>
      <c r="AG110" s="25">
        <f t="shared" si="6"/>
        <v>0</v>
      </c>
      <c r="AH110" s="26"/>
      <c r="AI110" s="13">
        <f>AI117</f>
        <v>29</v>
      </c>
      <c r="AJ110" s="13">
        <f>AJ117</f>
        <v>32</v>
      </c>
      <c r="AK110" s="13">
        <f>AK117</f>
        <v>58</v>
      </c>
      <c r="AL110" s="13">
        <f>AL117</f>
        <v>840</v>
      </c>
      <c r="AM110" s="13">
        <f>AM117</f>
        <v>840</v>
      </c>
      <c r="AN110" s="13"/>
      <c r="AO110" s="13">
        <f t="shared" ref="AO110:AT110" si="8">AO117</f>
        <v>12</v>
      </c>
      <c r="AP110" s="13">
        <f t="shared" si="8"/>
        <v>8</v>
      </c>
      <c r="AQ110" s="13">
        <f t="shared" si="8"/>
        <v>10</v>
      </c>
      <c r="AR110" s="13">
        <f t="shared" si="8"/>
        <v>12</v>
      </c>
      <c r="AS110" s="13">
        <f t="shared" si="8"/>
        <v>28</v>
      </c>
      <c r="AT110" s="13">
        <f t="shared" si="8"/>
        <v>46</v>
      </c>
      <c r="AU110" s="13">
        <f t="shared" ref="AU110:BC110" si="9">AU117</f>
        <v>39</v>
      </c>
      <c r="AV110" s="13">
        <f t="shared" si="9"/>
        <v>9</v>
      </c>
      <c r="AW110" s="13">
        <f t="shared" si="9"/>
        <v>690</v>
      </c>
      <c r="AX110" s="13">
        <f t="shared" si="9"/>
        <v>690</v>
      </c>
      <c r="AY110" s="13">
        <f t="shared" si="9"/>
        <v>690</v>
      </c>
      <c r="AZ110" s="13">
        <f t="shared" si="9"/>
        <v>39</v>
      </c>
      <c r="BA110" s="13">
        <f t="shared" si="9"/>
        <v>630</v>
      </c>
      <c r="BB110" s="13">
        <f t="shared" si="9"/>
        <v>3</v>
      </c>
      <c r="BC110" s="13">
        <f t="shared" si="9"/>
        <v>3</v>
      </c>
      <c r="BD110" s="13">
        <f t="shared" ref="BD110:BQ110" si="10">BD117</f>
        <v>60</v>
      </c>
      <c r="BE110" s="13">
        <f t="shared" si="10"/>
        <v>3</v>
      </c>
      <c r="BF110" s="13">
        <f t="shared" si="10"/>
        <v>14</v>
      </c>
      <c r="BG110" s="13">
        <f t="shared" si="10"/>
        <v>31</v>
      </c>
      <c r="BH110" s="13">
        <f t="shared" si="10"/>
        <v>20</v>
      </c>
      <c r="BI110" s="13">
        <f t="shared" si="10"/>
        <v>25</v>
      </c>
      <c r="BJ110" s="13">
        <f>BJ117</f>
        <v>18</v>
      </c>
      <c r="BK110" s="13">
        <f>BK117</f>
        <v>63</v>
      </c>
      <c r="BL110" s="13">
        <f t="shared" si="10"/>
        <v>57</v>
      </c>
      <c r="BM110" s="13">
        <f t="shared" si="10"/>
        <v>1470</v>
      </c>
      <c r="BN110" s="13">
        <f t="shared" si="10"/>
        <v>890</v>
      </c>
      <c r="BO110" s="13">
        <f t="shared" si="10"/>
        <v>18</v>
      </c>
      <c r="BP110" s="13">
        <f t="shared" si="10"/>
        <v>18</v>
      </c>
      <c r="BQ110" s="13">
        <f t="shared" si="10"/>
        <v>0</v>
      </c>
      <c r="BR110" s="8">
        <v>0</v>
      </c>
      <c r="BS110" s="8"/>
      <c r="BT110" s="8">
        <f>SUM(BU66:BU99)</f>
        <v>235</v>
      </c>
      <c r="BU110" s="8"/>
      <c r="BV110" s="66" t="s">
        <v>576</v>
      </c>
      <c r="BW110" s="66"/>
      <c r="BX110" s="13">
        <f t="shared" ref="BX110" si="11">BX117</f>
        <v>2310</v>
      </c>
      <c r="BY110" s="13">
        <f>BT110+BX110</f>
        <v>2545</v>
      </c>
      <c r="CD110" s="10"/>
      <c r="CE110" s="2"/>
    </row>
    <row r="111" spans="2:84" s="8" customFormat="1" ht="12.75" customHeight="1" thickBot="1" x14ac:dyDescent="0.25">
      <c r="B111" s="5"/>
      <c r="K111"/>
      <c r="L111"/>
      <c r="O111"/>
      <c r="P111"/>
      <c r="Q111"/>
      <c r="R111"/>
      <c r="AB111" s="2"/>
      <c r="AC111" s="2"/>
      <c r="AD111" s="2"/>
      <c r="AE111" s="2"/>
      <c r="AH111"/>
      <c r="AI111"/>
      <c r="AJ111"/>
      <c r="AK111"/>
      <c r="AL111"/>
      <c r="AM111"/>
      <c r="AN111"/>
      <c r="AO111" s="2"/>
      <c r="AP111" s="2"/>
      <c r="AQ111"/>
      <c r="AR111"/>
      <c r="AS111" s="2"/>
      <c r="AT111" s="2"/>
      <c r="AU111" s="2"/>
      <c r="AV111"/>
      <c r="AW111" s="2"/>
      <c r="AX111"/>
      <c r="AY111"/>
      <c r="AZ111"/>
      <c r="BA111"/>
      <c r="BB111" s="2"/>
      <c r="BC111"/>
      <c r="BD111" s="2"/>
      <c r="BE111"/>
      <c r="BF111"/>
      <c r="BG111"/>
      <c r="BH111"/>
      <c r="BI111" s="2"/>
      <c r="BJ111"/>
      <c r="BK111"/>
      <c r="BL111"/>
      <c r="BM111"/>
      <c r="BN111"/>
      <c r="BO111"/>
      <c r="BP111" s="2"/>
      <c r="BQ111"/>
      <c r="BR111"/>
      <c r="BS111" s="1">
        <f>SUM(AI110:BR110)</f>
        <v>7395</v>
      </c>
      <c r="BT111" s="8" t="s">
        <v>573</v>
      </c>
      <c r="BU111"/>
      <c r="BV111" s="67">
        <f>SUMIF(BV66:BV99,"=menu",BU66:BU99)</f>
        <v>71</v>
      </c>
      <c r="BW111" s="70">
        <f>BW108/BV109</f>
        <v>3.5652173913043477</v>
      </c>
      <c r="BX111"/>
      <c r="BY111"/>
      <c r="CA111" s="13"/>
      <c r="CD111" s="124">
        <f>SUM(L106:BX106)</f>
        <v>5955</v>
      </c>
      <c r="CE111" s="38" t="s">
        <v>565</v>
      </c>
      <c r="CF111" s="8" t="s">
        <v>40</v>
      </c>
    </row>
    <row r="112" spans="2:84" ht="12.75" customHeight="1" thickBot="1" x14ac:dyDescent="0.25">
      <c r="AI112" s="8"/>
      <c r="AJ112" s="8"/>
      <c r="AK112" s="8"/>
      <c r="AL112" s="8"/>
      <c r="AM112" s="8"/>
      <c r="BT112" s="70">
        <f>BT110/BT106</f>
        <v>6.9117647058823533</v>
      </c>
      <c r="BV112" s="68" t="s">
        <v>579</v>
      </c>
      <c r="BW112" s="68" t="s">
        <v>577</v>
      </c>
      <c r="BX112" s="123">
        <f>BX110/BX106</f>
        <v>11</v>
      </c>
      <c r="BY112" s="70">
        <f>BY110/BY106</f>
        <v>10.430327868852459</v>
      </c>
      <c r="CD112" s="9"/>
      <c r="CE112" s="13"/>
    </row>
    <row r="113" spans="2:88" ht="12.75" customHeight="1" thickBot="1" x14ac:dyDescent="0.25">
      <c r="O113" s="8">
        <f>3*O120</f>
        <v>300</v>
      </c>
      <c r="P113" s="8">
        <f>3*P120</f>
        <v>300</v>
      </c>
      <c r="Q113" s="8">
        <f>4*Q120</f>
        <v>1600</v>
      </c>
      <c r="R113" s="8">
        <f>4*R120</f>
        <v>1600</v>
      </c>
      <c r="S113" s="8">
        <f>3*S120</f>
        <v>300</v>
      </c>
      <c r="T113" s="8">
        <f>4*T120</f>
        <v>400</v>
      </c>
      <c r="U113" s="8">
        <f>4*U120</f>
        <v>440</v>
      </c>
      <c r="V113" s="8">
        <f>4*V120</f>
        <v>800</v>
      </c>
      <c r="W113" s="8">
        <f>4*W120</f>
        <v>800</v>
      </c>
      <c r="X113" s="8">
        <f>3*X120</f>
        <v>300</v>
      </c>
      <c r="Y113" s="8">
        <f>3*Y120</f>
        <v>9</v>
      </c>
      <c r="Z113" s="8">
        <f>4*Z120</f>
        <v>12</v>
      </c>
      <c r="AA113" s="8">
        <f>4*AA120</f>
        <v>400</v>
      </c>
      <c r="AB113" s="8">
        <f>AB120</f>
        <v>1</v>
      </c>
      <c r="AC113" s="8">
        <f>AC120</f>
        <v>1</v>
      </c>
      <c r="AD113" s="8">
        <f>2*AD120</f>
        <v>2</v>
      </c>
      <c r="AE113" s="8">
        <f>2*AE120</f>
        <v>2</v>
      </c>
      <c r="AF113" s="8">
        <f>4*AF120</f>
        <v>400</v>
      </c>
      <c r="AG113" s="8">
        <v>0</v>
      </c>
      <c r="AI113" s="8">
        <f>AI120</f>
        <v>29</v>
      </c>
      <c r="AJ113" s="8">
        <f>2*AJ120</f>
        <v>32</v>
      </c>
      <c r="AK113" s="8">
        <f>2*AK120</f>
        <v>58</v>
      </c>
      <c r="AL113" s="8">
        <f>3*AL120</f>
        <v>300</v>
      </c>
      <c r="AM113" s="8">
        <f>3*AM120</f>
        <v>300</v>
      </c>
      <c r="AN113" s="8"/>
      <c r="AO113" s="8">
        <f t="shared" ref="AO113:AT113" si="12">2*AO120</f>
        <v>12</v>
      </c>
      <c r="AP113" s="8">
        <f t="shared" si="12"/>
        <v>8</v>
      </c>
      <c r="AQ113" s="8">
        <f t="shared" si="12"/>
        <v>10</v>
      </c>
      <c r="AR113" s="8">
        <f t="shared" si="12"/>
        <v>12</v>
      </c>
      <c r="AS113" s="8">
        <f t="shared" si="12"/>
        <v>10</v>
      </c>
      <c r="AT113" s="8">
        <f t="shared" si="12"/>
        <v>10</v>
      </c>
      <c r="AU113" s="8">
        <f>3*AU120</f>
        <v>15</v>
      </c>
      <c r="AV113" s="8">
        <f>3*AV120</f>
        <v>9</v>
      </c>
      <c r="AW113" s="8">
        <f>5*AW120</f>
        <v>60</v>
      </c>
      <c r="AX113" s="8">
        <f>5*AX120</f>
        <v>60</v>
      </c>
      <c r="AY113" s="8">
        <f>5*AY120</f>
        <v>60</v>
      </c>
      <c r="AZ113" s="8">
        <f>3*AZ120</f>
        <v>15</v>
      </c>
      <c r="BA113" s="8">
        <f>6*BA120</f>
        <v>600</v>
      </c>
      <c r="BB113" s="8">
        <f>BB120</f>
        <v>3</v>
      </c>
      <c r="BC113" s="8">
        <f>BC120</f>
        <v>3</v>
      </c>
      <c r="BD113" s="8">
        <v>15</v>
      </c>
      <c r="BE113" s="8">
        <f>BE120</f>
        <v>3</v>
      </c>
      <c r="BF113" s="8">
        <f>BF120</f>
        <v>6</v>
      </c>
      <c r="BG113" s="8">
        <v>15</v>
      </c>
      <c r="BH113" s="8">
        <v>20</v>
      </c>
      <c r="BI113" s="8">
        <v>25</v>
      </c>
      <c r="BJ113" s="8">
        <f>3*BJ120</f>
        <v>18</v>
      </c>
      <c r="BK113" s="8">
        <f>3*BK120</f>
        <v>18</v>
      </c>
      <c r="BL113" s="8">
        <f t="shared" ref="BL113:BQ113" si="13">3*BL120</f>
        <v>6</v>
      </c>
      <c r="BM113" s="8">
        <f>6*BM120</f>
        <v>600</v>
      </c>
      <c r="BN113" s="8">
        <f>5*BN120</f>
        <v>50</v>
      </c>
      <c r="BO113" s="8">
        <f t="shared" si="13"/>
        <v>18</v>
      </c>
      <c r="BP113" s="8">
        <f t="shared" si="13"/>
        <v>18</v>
      </c>
      <c r="BQ113" s="8">
        <f t="shared" si="13"/>
        <v>0</v>
      </c>
      <c r="BR113" s="8"/>
      <c r="BS113" s="125">
        <f>BS111/BS107</f>
        <v>5.0964851826326667</v>
      </c>
      <c r="BT113" s="29" t="s">
        <v>574</v>
      </c>
      <c r="BV113" s="67">
        <f>SUMIF(BV66:BV99,"=alpha",BU66:BU99)</f>
        <v>164</v>
      </c>
      <c r="BW113" s="67"/>
      <c r="BX113" s="8">
        <f>10*BX120</f>
        <v>1000</v>
      </c>
      <c r="BY113" s="65" t="s">
        <v>498</v>
      </c>
      <c r="BZ113" s="8"/>
      <c r="CA113" s="8"/>
      <c r="CB113" s="8"/>
      <c r="CC113" s="8"/>
      <c r="CD113" s="9"/>
      <c r="CE113" s="13"/>
      <c r="CJ113" s="112" t="s">
        <v>562</v>
      </c>
    </row>
    <row r="114" spans="2:88" ht="12.75" customHeight="1" thickBot="1" x14ac:dyDescent="0.25">
      <c r="K114" s="123">
        <f>K110/K106</f>
        <v>4.595070422535211</v>
      </c>
      <c r="O114" s="8">
        <f>3*O121</f>
        <v>15</v>
      </c>
      <c r="P114" s="8">
        <f>3*P121</f>
        <v>15</v>
      </c>
      <c r="Q114" s="8">
        <f>4*Q121</f>
        <v>80</v>
      </c>
      <c r="R114" s="8">
        <f>4*R121</f>
        <v>80</v>
      </c>
      <c r="S114" s="8">
        <f>4*S121</f>
        <v>400</v>
      </c>
      <c r="T114" s="8">
        <f>6*T121</f>
        <v>600</v>
      </c>
      <c r="U114" s="8">
        <f t="shared" ref="U114:W115" si="14">5*U121</f>
        <v>1000</v>
      </c>
      <c r="V114" s="8">
        <f t="shared" si="14"/>
        <v>1000</v>
      </c>
      <c r="W114" s="8">
        <f t="shared" si="14"/>
        <v>1000</v>
      </c>
      <c r="AA114" s="8">
        <f>4*AA121</f>
        <v>20</v>
      </c>
      <c r="AB114" s="8">
        <f>2*AB121</f>
        <v>10</v>
      </c>
      <c r="AC114" s="8">
        <f>2*AC121</f>
        <v>12</v>
      </c>
      <c r="AD114" s="8"/>
      <c r="AE114" s="8"/>
      <c r="AF114" s="8">
        <f>4*AF121</f>
        <v>20</v>
      </c>
      <c r="AI114" s="8"/>
      <c r="AJ114" s="8"/>
      <c r="AK114" s="8"/>
      <c r="AL114" s="8">
        <f>3*AL121</f>
        <v>15</v>
      </c>
      <c r="AM114" s="8">
        <f>3*AM121</f>
        <v>15</v>
      </c>
      <c r="AN114" s="8"/>
      <c r="AO114" s="8"/>
      <c r="AP114" s="8"/>
      <c r="AQ114" s="8"/>
      <c r="AR114" s="8"/>
      <c r="AS114" s="8">
        <f>3*AS121</f>
        <v>18</v>
      </c>
      <c r="AT114" s="8">
        <f>3*AT121</f>
        <v>18</v>
      </c>
      <c r="AU114" s="8">
        <f>4*AU121</f>
        <v>24</v>
      </c>
      <c r="AV114" s="8"/>
      <c r="AW114" s="8">
        <f t="shared" ref="AW114:AY115" si="15">6*AW121</f>
        <v>600</v>
      </c>
      <c r="AX114" s="8">
        <f t="shared" si="15"/>
        <v>600</v>
      </c>
      <c r="AY114" s="8">
        <f t="shared" si="15"/>
        <v>600</v>
      </c>
      <c r="AZ114" s="8">
        <f>4*AZ121</f>
        <v>24</v>
      </c>
      <c r="BA114" s="8">
        <f>6*BA121</f>
        <v>30</v>
      </c>
      <c r="BB114" s="8"/>
      <c r="BC114" s="8"/>
      <c r="BD114" s="8">
        <v>20</v>
      </c>
      <c r="BE114" s="8"/>
      <c r="BF114" s="8">
        <f>2*BF121</f>
        <v>8</v>
      </c>
      <c r="BG114" s="8">
        <v>16</v>
      </c>
      <c r="BH114" s="8"/>
      <c r="BI114" s="8"/>
      <c r="BJ114" s="8"/>
      <c r="BK114" s="8">
        <f>4*BK121</f>
        <v>20</v>
      </c>
      <c r="BL114" s="8">
        <f>4*BL121</f>
        <v>8</v>
      </c>
      <c r="BM114" s="8">
        <f>6*BM121</f>
        <v>30</v>
      </c>
      <c r="BN114" s="8"/>
      <c r="BO114" s="8"/>
      <c r="BP114" s="8"/>
      <c r="BQ114" s="8">
        <f>4*BQ121</f>
        <v>0</v>
      </c>
      <c r="BR114" s="8"/>
      <c r="BS114" s="29" t="s">
        <v>564</v>
      </c>
      <c r="BT114" s="8"/>
      <c r="BU114" s="8"/>
      <c r="BV114" s="8"/>
      <c r="BW114" s="8"/>
      <c r="BX114" s="8">
        <f>10*BX121</f>
        <v>50</v>
      </c>
      <c r="BY114" s="8"/>
      <c r="BZ114" s="8"/>
      <c r="CA114" s="8"/>
      <c r="CB114" s="8"/>
      <c r="CC114" s="8"/>
      <c r="CD114" s="9"/>
      <c r="CE114" s="13"/>
    </row>
    <row r="115" spans="2:88" ht="12.75" customHeight="1" thickBot="1" x14ac:dyDescent="0.25">
      <c r="O115" s="8">
        <f>5*O122</f>
        <v>500</v>
      </c>
      <c r="P115" s="8">
        <f>5*P122</f>
        <v>500</v>
      </c>
      <c r="Q115" s="8">
        <f>6*Q122</f>
        <v>2400</v>
      </c>
      <c r="R115" s="8">
        <f>6*R122</f>
        <v>2400</v>
      </c>
      <c r="S115" s="8">
        <f>4*S122</f>
        <v>20</v>
      </c>
      <c r="T115" s="8">
        <f>6*T122</f>
        <v>30</v>
      </c>
      <c r="U115" s="8">
        <f t="shared" si="14"/>
        <v>50</v>
      </c>
      <c r="V115" s="8">
        <f t="shared" si="14"/>
        <v>50</v>
      </c>
      <c r="W115" s="8">
        <f t="shared" si="14"/>
        <v>50</v>
      </c>
      <c r="AA115" s="8">
        <f>6*AA122</f>
        <v>600</v>
      </c>
      <c r="AB115" s="8"/>
      <c r="AC115" s="8"/>
      <c r="AD115" s="8"/>
      <c r="AE115" s="8"/>
      <c r="AF115" s="8">
        <f>6*AF122</f>
        <v>600</v>
      </c>
      <c r="AI115" s="8"/>
      <c r="AJ115" s="8"/>
      <c r="AK115" s="8"/>
      <c r="AL115" s="8">
        <f>5*AL122</f>
        <v>500</v>
      </c>
      <c r="AM115" s="8">
        <f>5*AM122</f>
        <v>500</v>
      </c>
      <c r="AN115" s="8"/>
      <c r="AO115" s="8"/>
      <c r="AP115" s="8"/>
      <c r="AQ115" s="8"/>
      <c r="AR115" s="8"/>
      <c r="AS115" s="8"/>
      <c r="AT115" s="8">
        <f>3*AT122</f>
        <v>18</v>
      </c>
      <c r="AU115" s="8"/>
      <c r="AV115" s="8"/>
      <c r="AW115" s="8">
        <f t="shared" si="15"/>
        <v>30</v>
      </c>
      <c r="AX115" s="8">
        <f t="shared" si="15"/>
        <v>30</v>
      </c>
      <c r="AY115" s="8">
        <f t="shared" si="15"/>
        <v>30</v>
      </c>
      <c r="BD115" s="8">
        <v>25</v>
      </c>
      <c r="BE115" s="8"/>
      <c r="BF115" s="8"/>
      <c r="BG115" s="8"/>
      <c r="BH115" s="8"/>
      <c r="BI115" s="8"/>
      <c r="BJ115" s="8"/>
      <c r="BK115" s="8">
        <f>5*BK122</f>
        <v>25</v>
      </c>
      <c r="BL115" s="8">
        <f>5*BL122</f>
        <v>25</v>
      </c>
      <c r="BM115" s="8">
        <f t="shared" ref="BM115:BN116" si="16">8*BM122</f>
        <v>800</v>
      </c>
      <c r="BN115" s="8">
        <f t="shared" si="16"/>
        <v>800</v>
      </c>
      <c r="BO115" s="8"/>
      <c r="BP115" s="8"/>
      <c r="BQ115" s="8"/>
      <c r="BR115" s="8"/>
      <c r="BS115" s="8"/>
      <c r="BT115" s="8"/>
      <c r="BU115" s="8"/>
      <c r="BV115" s="70">
        <f>BV111/BV107</f>
        <v>6.4545454545454541</v>
      </c>
      <c r="BW115" s="20" t="s">
        <v>564</v>
      </c>
      <c r="BX115" s="8">
        <f>12*BX122</f>
        <v>1200</v>
      </c>
      <c r="BY115" s="8"/>
      <c r="BZ115" s="8"/>
      <c r="CA115" s="8"/>
      <c r="CB115" s="8"/>
      <c r="CC115" s="8"/>
      <c r="CD115" s="124">
        <f>SUM(L110:BX110)</f>
        <v>29515</v>
      </c>
      <c r="CE115" s="38" t="s">
        <v>565</v>
      </c>
      <c r="CF115" t="s">
        <v>41</v>
      </c>
    </row>
    <row r="116" spans="2:88" ht="12.75" customHeight="1" thickBot="1" x14ac:dyDescent="0.25">
      <c r="O116" s="22">
        <f>5*O123</f>
        <v>25</v>
      </c>
      <c r="P116" s="22">
        <f>5*P123</f>
        <v>25</v>
      </c>
      <c r="Q116" s="22">
        <f>6*Q123</f>
        <v>120</v>
      </c>
      <c r="R116" s="22">
        <f>6*R123</f>
        <v>120</v>
      </c>
      <c r="S116" s="22"/>
      <c r="T116" s="22"/>
      <c r="U116" s="22"/>
      <c r="V116" s="22"/>
      <c r="W116" s="22"/>
      <c r="X116" s="22"/>
      <c r="Y116" s="22"/>
      <c r="Z116" s="22"/>
      <c r="AA116" s="22">
        <f>6*AA123</f>
        <v>30</v>
      </c>
      <c r="AB116" s="22"/>
      <c r="AC116" s="22"/>
      <c r="AD116" s="22"/>
      <c r="AE116" s="22"/>
      <c r="AF116" s="22">
        <f>6*AF123</f>
        <v>30</v>
      </c>
      <c r="AG116" s="22"/>
      <c r="AI116" s="22"/>
      <c r="AJ116" s="22"/>
      <c r="AK116" s="22"/>
      <c r="AL116" s="22">
        <f>5*AL123</f>
        <v>25</v>
      </c>
      <c r="AM116" s="22">
        <f>5*AM123</f>
        <v>25</v>
      </c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4"/>
      <c r="BA116" s="4"/>
      <c r="BB116" s="4"/>
      <c r="BC116" s="4"/>
      <c r="BD116" s="22"/>
      <c r="BE116" s="22"/>
      <c r="BF116" s="22"/>
      <c r="BG116" s="22"/>
      <c r="BH116" s="22"/>
      <c r="BI116" s="22"/>
      <c r="BJ116" s="22"/>
      <c r="BK116" s="22"/>
      <c r="BL116" s="22">
        <f>3*BL123</f>
        <v>18</v>
      </c>
      <c r="BM116" s="22">
        <f t="shared" si="16"/>
        <v>40</v>
      </c>
      <c r="BN116" s="22">
        <f t="shared" si="16"/>
        <v>40</v>
      </c>
      <c r="BO116" s="22"/>
      <c r="BP116" s="22"/>
      <c r="BQ116" s="22"/>
      <c r="BR116" s="22"/>
      <c r="BS116" s="22"/>
      <c r="BT116" s="22"/>
      <c r="BU116" s="22"/>
      <c r="BV116" s="69">
        <f>BV113/BV109</f>
        <v>7.1304347826086953</v>
      </c>
      <c r="BW116" s="20" t="s">
        <v>580</v>
      </c>
      <c r="BX116" s="22">
        <f>12*BX123</f>
        <v>60</v>
      </c>
      <c r="BY116" s="13">
        <f>BV109+BX106</f>
        <v>233</v>
      </c>
      <c r="BZ116" s="20" t="s">
        <v>584</v>
      </c>
      <c r="CD116" s="10"/>
      <c r="CE116" s="2"/>
    </row>
    <row r="117" spans="2:88" ht="12.75" customHeight="1" x14ac:dyDescent="0.2">
      <c r="O117" s="8">
        <f t="shared" ref="O117:AG117" si="17">SUM(O113:O116)</f>
        <v>840</v>
      </c>
      <c r="P117" s="8">
        <f t="shared" si="17"/>
        <v>840</v>
      </c>
      <c r="Q117" s="8">
        <f t="shared" si="17"/>
        <v>4200</v>
      </c>
      <c r="R117" s="8">
        <f t="shared" si="17"/>
        <v>4200</v>
      </c>
      <c r="S117" s="8">
        <f>SUM(S113:S116)</f>
        <v>720</v>
      </c>
      <c r="T117" s="8">
        <f t="shared" si="17"/>
        <v>1030</v>
      </c>
      <c r="U117" s="8">
        <f t="shared" si="17"/>
        <v>1490</v>
      </c>
      <c r="V117" s="8">
        <f t="shared" si="17"/>
        <v>1850</v>
      </c>
      <c r="W117" s="8">
        <f t="shared" si="17"/>
        <v>1850</v>
      </c>
      <c r="X117" s="8">
        <f t="shared" si="17"/>
        <v>300</v>
      </c>
      <c r="Y117" s="8">
        <f t="shared" si="17"/>
        <v>9</v>
      </c>
      <c r="Z117" s="8">
        <f t="shared" si="17"/>
        <v>12</v>
      </c>
      <c r="AA117" s="8">
        <f t="shared" si="17"/>
        <v>1050</v>
      </c>
      <c r="AB117" s="8">
        <f>SUM(AB113:AB116)</f>
        <v>11</v>
      </c>
      <c r="AC117" s="8">
        <f>SUM(AC113:AC116)</f>
        <v>13</v>
      </c>
      <c r="AD117" s="8">
        <f>SUM(AD113:AD116)</f>
        <v>2</v>
      </c>
      <c r="AE117" s="8">
        <f>SUM(AE113:AE116)</f>
        <v>2</v>
      </c>
      <c r="AF117" s="8">
        <f t="shared" ref="AF117" si="18">SUM(AF113:AF116)</f>
        <v>1050</v>
      </c>
      <c r="AG117" s="8">
        <f t="shared" si="17"/>
        <v>0</v>
      </c>
      <c r="AI117" s="8">
        <f>SUM(AI113:AI116)</f>
        <v>29</v>
      </c>
      <c r="AJ117" s="8">
        <f>SUM(AJ113:AJ116)</f>
        <v>32</v>
      </c>
      <c r="AK117" s="8">
        <f>SUM(AK113:AK116)</f>
        <v>58</v>
      </c>
      <c r="AL117" s="8">
        <f>SUM(AL113:AL116)</f>
        <v>840</v>
      </c>
      <c r="AM117" s="8">
        <f>SUM(AM113:AM116)</f>
        <v>840</v>
      </c>
      <c r="AN117" s="8"/>
      <c r="AO117" s="8">
        <f t="shared" ref="AO117:BC117" si="19">SUM(AO113:AO116)</f>
        <v>12</v>
      </c>
      <c r="AP117" s="8">
        <f t="shared" si="19"/>
        <v>8</v>
      </c>
      <c r="AQ117" s="8">
        <f t="shared" si="19"/>
        <v>10</v>
      </c>
      <c r="AR117" s="8">
        <f t="shared" si="19"/>
        <v>12</v>
      </c>
      <c r="AS117" s="8">
        <f t="shared" si="19"/>
        <v>28</v>
      </c>
      <c r="AT117" s="8">
        <f t="shared" si="19"/>
        <v>46</v>
      </c>
      <c r="AU117" s="8">
        <f t="shared" si="19"/>
        <v>39</v>
      </c>
      <c r="AV117" s="8">
        <f t="shared" si="19"/>
        <v>9</v>
      </c>
      <c r="AW117" s="8">
        <f t="shared" si="19"/>
        <v>690</v>
      </c>
      <c r="AX117" s="8">
        <f t="shared" ref="AX117:AY117" si="20">SUM(AX113:AX116)</f>
        <v>690</v>
      </c>
      <c r="AY117" s="8">
        <f t="shared" si="20"/>
        <v>690</v>
      </c>
      <c r="AZ117" s="8">
        <f t="shared" si="19"/>
        <v>39</v>
      </c>
      <c r="BA117" s="8">
        <f t="shared" si="19"/>
        <v>630</v>
      </c>
      <c r="BB117" s="8">
        <f t="shared" si="19"/>
        <v>3</v>
      </c>
      <c r="BC117" s="8">
        <f t="shared" si="19"/>
        <v>3</v>
      </c>
      <c r="BD117" s="8">
        <f t="shared" ref="BD117:BQ117" si="21">SUM(BD113:BD116)</f>
        <v>60</v>
      </c>
      <c r="BE117" s="8">
        <f t="shared" si="21"/>
        <v>3</v>
      </c>
      <c r="BF117" s="8">
        <f t="shared" si="21"/>
        <v>14</v>
      </c>
      <c r="BG117" s="8">
        <f t="shared" si="21"/>
        <v>31</v>
      </c>
      <c r="BH117" s="8">
        <f t="shared" si="21"/>
        <v>20</v>
      </c>
      <c r="BI117" s="8">
        <f t="shared" si="21"/>
        <v>25</v>
      </c>
      <c r="BJ117" s="8">
        <f>SUM(BJ113:BJ116)</f>
        <v>18</v>
      </c>
      <c r="BK117" s="8">
        <f>SUM(BK113:BK116)</f>
        <v>63</v>
      </c>
      <c r="BL117" s="8">
        <f t="shared" si="21"/>
        <v>57</v>
      </c>
      <c r="BM117" s="8">
        <f t="shared" si="21"/>
        <v>1470</v>
      </c>
      <c r="BN117" s="8">
        <f t="shared" si="21"/>
        <v>890</v>
      </c>
      <c r="BO117" s="8">
        <f t="shared" si="21"/>
        <v>18</v>
      </c>
      <c r="BP117" s="8">
        <f t="shared" si="21"/>
        <v>18</v>
      </c>
      <c r="BQ117" s="8">
        <f t="shared" si="21"/>
        <v>0</v>
      </c>
      <c r="BR117" s="8"/>
      <c r="BS117" s="8"/>
      <c r="BT117" s="8"/>
      <c r="BU117" s="8"/>
      <c r="BV117" s="8"/>
      <c r="BW117" s="8"/>
      <c r="BX117" s="8">
        <f t="shared" ref="BX117" si="22">SUM(BX113:BX116)</f>
        <v>2310</v>
      </c>
      <c r="BY117" s="8">
        <f>BV113+BX110</f>
        <v>2474</v>
      </c>
      <c r="BZ117" s="20" t="s">
        <v>583</v>
      </c>
      <c r="CD117" s="10"/>
      <c r="CE117" s="2"/>
    </row>
    <row r="118" spans="2:88" ht="12.75" customHeight="1" x14ac:dyDescent="0.2">
      <c r="O118" s="8"/>
      <c r="AB118" s="8"/>
      <c r="AC118" s="8"/>
      <c r="AD118" s="8"/>
      <c r="AE118" s="8"/>
      <c r="AI118" s="8"/>
      <c r="AJ118" s="8"/>
      <c r="AK118" s="8"/>
      <c r="AL118" s="8"/>
      <c r="AM118" s="8"/>
      <c r="AO118" s="8"/>
      <c r="AP118" s="8"/>
      <c r="AQ118" s="8"/>
      <c r="AR118" s="8"/>
      <c r="AS118" s="8"/>
      <c r="AT118" s="8"/>
      <c r="AV118" s="8"/>
      <c r="AW118" s="8"/>
      <c r="AX118" s="8"/>
      <c r="AY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70">
        <f>BY117/BY116</f>
        <v>10.618025751072961</v>
      </c>
      <c r="BZ118" s="29" t="s">
        <v>585</v>
      </c>
      <c r="CA118" s="8"/>
      <c r="CB118" s="8"/>
      <c r="CC118" s="8"/>
    </row>
    <row r="119" spans="2:88" ht="12.75" customHeight="1" x14ac:dyDescent="0.2">
      <c r="O119" s="8"/>
      <c r="AB119" s="8"/>
      <c r="AC119" s="8"/>
      <c r="AD119" s="8"/>
      <c r="AE119" s="8"/>
      <c r="AI119" s="8"/>
      <c r="AJ119" s="8"/>
      <c r="AK119" s="8"/>
      <c r="AL119" s="8"/>
      <c r="AM119" s="8"/>
      <c r="AO119" s="8"/>
      <c r="AP119" s="8"/>
      <c r="AQ119" s="8"/>
      <c r="AR119" s="8"/>
      <c r="AS119" s="8"/>
      <c r="AT119" s="8"/>
      <c r="AV119" s="8"/>
      <c r="AW119" s="8"/>
      <c r="AX119" s="8"/>
      <c r="AY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106"/>
      <c r="CB119" s="21" t="s">
        <v>499</v>
      </c>
      <c r="CC119" s="8"/>
      <c r="CD119" s="64">
        <f>CD115/CD111</f>
        <v>4.956339210747271</v>
      </c>
    </row>
    <row r="120" spans="2:88" ht="12.75" customHeight="1" x14ac:dyDescent="0.2">
      <c r="O120" s="8">
        <v>100</v>
      </c>
      <c r="P120" s="8">
        <v>100</v>
      </c>
      <c r="Q120" s="8">
        <v>400</v>
      </c>
      <c r="R120" s="8">
        <v>400</v>
      </c>
      <c r="S120" s="8">
        <v>100</v>
      </c>
      <c r="T120" s="8">
        <v>100</v>
      </c>
      <c r="U120" s="8">
        <f>2*55</f>
        <v>110</v>
      </c>
      <c r="V120" s="8">
        <f>2*100</f>
        <v>200</v>
      </c>
      <c r="W120" s="8">
        <f>2*100</f>
        <v>200</v>
      </c>
      <c r="X120" s="8">
        <v>100</v>
      </c>
      <c r="Y120" s="8">
        <v>3</v>
      </c>
      <c r="Z120" s="8">
        <v>3</v>
      </c>
      <c r="AA120" s="8">
        <v>100</v>
      </c>
      <c r="AB120" s="8">
        <v>1</v>
      </c>
      <c r="AC120" s="8">
        <v>1</v>
      </c>
      <c r="AD120" s="8">
        <v>1</v>
      </c>
      <c r="AE120" s="8">
        <v>1</v>
      </c>
      <c r="AF120" s="8">
        <v>100</v>
      </c>
      <c r="AG120" s="8">
        <v>0</v>
      </c>
      <c r="AI120" s="8">
        <v>29</v>
      </c>
      <c r="AJ120" s="8">
        <v>16</v>
      </c>
      <c r="AK120" s="8">
        <v>29</v>
      </c>
      <c r="AL120" s="8">
        <v>100</v>
      </c>
      <c r="AM120" s="8">
        <v>100</v>
      </c>
      <c r="AN120" s="8"/>
      <c r="AO120" s="8">
        <v>6</v>
      </c>
      <c r="AP120" s="8">
        <v>4</v>
      </c>
      <c r="AQ120" s="8">
        <v>5</v>
      </c>
      <c r="AR120" s="8">
        <v>6</v>
      </c>
      <c r="AS120" s="8">
        <v>5</v>
      </c>
      <c r="AT120" s="8">
        <v>5</v>
      </c>
      <c r="AU120" s="8">
        <v>5</v>
      </c>
      <c r="AV120" s="8">
        <v>3</v>
      </c>
      <c r="AW120" s="8">
        <v>12</v>
      </c>
      <c r="AX120" s="8">
        <v>12</v>
      </c>
      <c r="AY120" s="8">
        <v>12</v>
      </c>
      <c r="AZ120" s="8">
        <v>5</v>
      </c>
      <c r="BA120" s="8">
        <v>100</v>
      </c>
      <c r="BB120" s="8">
        <v>3</v>
      </c>
      <c r="BC120" s="8">
        <v>3</v>
      </c>
      <c r="BD120" s="8">
        <v>4</v>
      </c>
      <c r="BE120" s="8">
        <v>3</v>
      </c>
      <c r="BF120" s="8">
        <v>6</v>
      </c>
      <c r="BG120" s="8">
        <v>4</v>
      </c>
      <c r="BH120" s="8">
        <v>5</v>
      </c>
      <c r="BI120" s="8">
        <v>5</v>
      </c>
      <c r="BJ120" s="8">
        <v>6</v>
      </c>
      <c r="BK120" s="8">
        <v>6</v>
      </c>
      <c r="BL120" s="8">
        <v>2</v>
      </c>
      <c r="BM120" s="8">
        <v>100</v>
      </c>
      <c r="BN120" s="8">
        <v>10</v>
      </c>
      <c r="BO120" s="8">
        <v>6</v>
      </c>
      <c r="BP120" s="8">
        <v>6</v>
      </c>
      <c r="BQ120" s="8"/>
      <c r="BR120" s="8"/>
      <c r="BS120" s="8"/>
      <c r="BT120" s="8"/>
      <c r="BU120" s="8"/>
      <c r="BV120" s="8"/>
      <c r="BW120" s="8"/>
      <c r="BX120" s="8">
        <v>100</v>
      </c>
      <c r="BY120" s="8"/>
      <c r="BZ120" s="8"/>
      <c r="CA120" s="8"/>
      <c r="CB120" s="8"/>
      <c r="CC120" s="8"/>
    </row>
    <row r="121" spans="2:88" ht="12.75" customHeight="1" x14ac:dyDescent="0.2">
      <c r="O121" s="8">
        <v>5</v>
      </c>
      <c r="P121" s="8">
        <v>5</v>
      </c>
      <c r="Q121" s="8">
        <v>20</v>
      </c>
      <c r="R121" s="8">
        <v>20</v>
      </c>
      <c r="S121" s="8">
        <v>100</v>
      </c>
      <c r="T121" s="8">
        <v>100</v>
      </c>
      <c r="U121" s="8">
        <f>2*100</f>
        <v>200</v>
      </c>
      <c r="V121" s="8">
        <f>2*100</f>
        <v>200</v>
      </c>
      <c r="W121" s="8">
        <f>2*100</f>
        <v>200</v>
      </c>
      <c r="AA121" s="8">
        <v>5</v>
      </c>
      <c r="AB121" s="8">
        <v>5</v>
      </c>
      <c r="AC121" s="8">
        <v>6</v>
      </c>
      <c r="AD121" s="8"/>
      <c r="AE121" s="8"/>
      <c r="AF121" s="8">
        <v>5</v>
      </c>
      <c r="AI121" s="8"/>
      <c r="AJ121" s="8"/>
      <c r="AK121" s="8"/>
      <c r="AL121" s="8">
        <v>5</v>
      </c>
      <c r="AM121" s="8">
        <v>5</v>
      </c>
      <c r="AN121" s="8"/>
      <c r="AO121" s="8"/>
      <c r="AP121" s="8"/>
      <c r="AQ121" s="8"/>
      <c r="AR121" s="8"/>
      <c r="AS121" s="8">
        <v>6</v>
      </c>
      <c r="AT121" s="8">
        <v>6</v>
      </c>
      <c r="AU121" s="8">
        <v>6</v>
      </c>
      <c r="AV121" s="8"/>
      <c r="AW121" s="8">
        <v>100</v>
      </c>
      <c r="AX121" s="8">
        <v>100</v>
      </c>
      <c r="AY121" s="8">
        <v>100</v>
      </c>
      <c r="AZ121" s="8">
        <v>6</v>
      </c>
      <c r="BA121" s="8">
        <v>5</v>
      </c>
      <c r="BB121" s="8"/>
      <c r="BC121" s="8"/>
      <c r="BD121" s="8">
        <v>6</v>
      </c>
      <c r="BE121" s="8"/>
      <c r="BF121" s="8">
        <v>4</v>
      </c>
      <c r="BG121" s="8">
        <v>4</v>
      </c>
      <c r="BH121" s="8"/>
      <c r="BI121" s="8"/>
      <c r="BJ121" s="8"/>
      <c r="BK121" s="8">
        <v>5</v>
      </c>
      <c r="BL121" s="8">
        <v>2</v>
      </c>
      <c r="BM121" s="8">
        <v>5</v>
      </c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>
        <v>5</v>
      </c>
      <c r="BY121" s="8"/>
      <c r="BZ121" s="13"/>
      <c r="CA121" s="108"/>
      <c r="CB121" s="35" t="s">
        <v>500</v>
      </c>
      <c r="CC121" s="13"/>
    </row>
    <row r="122" spans="2:88" ht="12.75" customHeight="1" x14ac:dyDescent="0.2">
      <c r="O122" s="8">
        <v>100</v>
      </c>
      <c r="P122" s="8">
        <v>100</v>
      </c>
      <c r="Q122" s="8">
        <v>400</v>
      </c>
      <c r="R122" s="8">
        <v>400</v>
      </c>
      <c r="S122" s="8">
        <v>5</v>
      </c>
      <c r="T122" s="8">
        <v>5</v>
      </c>
      <c r="U122" s="8">
        <f>2*5</f>
        <v>10</v>
      </c>
      <c r="V122" s="8">
        <f>2*5</f>
        <v>10</v>
      </c>
      <c r="W122" s="8">
        <f>2*5</f>
        <v>10</v>
      </c>
      <c r="AA122" s="8">
        <v>100</v>
      </c>
      <c r="AB122" s="8"/>
      <c r="AC122" s="8"/>
      <c r="AD122" s="8"/>
      <c r="AE122" s="8"/>
      <c r="AF122" s="8">
        <v>100</v>
      </c>
      <c r="AI122" s="8"/>
      <c r="AJ122" s="8"/>
      <c r="AK122" s="8"/>
      <c r="AL122" s="8">
        <v>100</v>
      </c>
      <c r="AM122" s="8">
        <v>100</v>
      </c>
      <c r="AN122" s="8"/>
      <c r="AO122" s="8"/>
      <c r="AP122" s="8"/>
      <c r="AQ122" s="8"/>
      <c r="AR122" s="8"/>
      <c r="AS122" s="8"/>
      <c r="AT122" s="8">
        <v>6</v>
      </c>
      <c r="AU122" s="8"/>
      <c r="AV122" s="8"/>
      <c r="AW122" s="8">
        <v>5</v>
      </c>
      <c r="AX122" s="8">
        <v>5</v>
      </c>
      <c r="AY122" s="8">
        <v>5</v>
      </c>
      <c r="BD122" s="8">
        <v>6</v>
      </c>
      <c r="BE122" s="8"/>
      <c r="BF122" s="8"/>
      <c r="BG122" s="8"/>
      <c r="BH122" s="8"/>
      <c r="BI122" s="8"/>
      <c r="BJ122" s="8"/>
      <c r="BK122" s="8">
        <v>5</v>
      </c>
      <c r="BL122" s="8">
        <v>5</v>
      </c>
      <c r="BM122" s="8">
        <v>100</v>
      </c>
      <c r="BN122" s="8">
        <v>100</v>
      </c>
      <c r="BO122" s="8"/>
      <c r="BP122" s="8"/>
      <c r="BQ122" s="8"/>
      <c r="BR122" s="8"/>
      <c r="BS122" s="8"/>
      <c r="BT122" s="8"/>
      <c r="BU122" s="8"/>
      <c r="BV122" s="8"/>
      <c r="BW122" s="8"/>
      <c r="BX122" s="8">
        <v>100</v>
      </c>
      <c r="BY122" s="8"/>
      <c r="BZ122" s="8"/>
      <c r="CA122" s="8"/>
      <c r="CB122" s="8"/>
      <c r="CC122" s="8"/>
    </row>
    <row r="123" spans="2:88" ht="12.75" customHeight="1" thickBot="1" x14ac:dyDescent="0.25">
      <c r="K123" s="2"/>
      <c r="L123" s="2"/>
      <c r="M123" s="13"/>
      <c r="N123" s="13"/>
      <c r="O123" s="22">
        <v>5</v>
      </c>
      <c r="P123" s="22">
        <v>5</v>
      </c>
      <c r="Q123" s="22">
        <v>20</v>
      </c>
      <c r="R123" s="22">
        <v>20</v>
      </c>
      <c r="S123" s="22"/>
      <c r="T123" s="22"/>
      <c r="U123" s="22"/>
      <c r="V123" s="22"/>
      <c r="W123" s="22"/>
      <c r="X123" s="22"/>
      <c r="Y123" s="22"/>
      <c r="Z123" s="22"/>
      <c r="AA123" s="22">
        <v>5</v>
      </c>
      <c r="AB123" s="22"/>
      <c r="AC123" s="22"/>
      <c r="AD123" s="22"/>
      <c r="AE123" s="22"/>
      <c r="AF123" s="22">
        <v>5</v>
      </c>
      <c r="AG123" s="22"/>
      <c r="AH123" s="4"/>
      <c r="AI123" s="22"/>
      <c r="AJ123" s="22"/>
      <c r="AK123" s="22"/>
      <c r="AL123" s="22">
        <v>5</v>
      </c>
      <c r="AM123" s="22">
        <v>5</v>
      </c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4"/>
      <c r="BA123" s="4"/>
      <c r="BB123" s="4"/>
      <c r="BC123" s="4"/>
      <c r="BD123" s="22"/>
      <c r="BE123" s="22"/>
      <c r="BF123" s="22"/>
      <c r="BG123" s="22"/>
      <c r="BH123" s="22"/>
      <c r="BI123" s="22"/>
      <c r="BJ123" s="22"/>
      <c r="BK123" s="22"/>
      <c r="BL123" s="22">
        <v>6</v>
      </c>
      <c r="BM123" s="22">
        <v>5</v>
      </c>
      <c r="BN123" s="22">
        <v>5</v>
      </c>
      <c r="BO123" s="22"/>
      <c r="BP123" s="22"/>
      <c r="BQ123" s="22"/>
      <c r="BR123" s="22"/>
      <c r="BS123" s="22"/>
      <c r="BT123" s="22"/>
      <c r="BU123" s="22"/>
      <c r="BV123" s="22"/>
      <c r="BW123" s="22"/>
      <c r="BX123" s="22">
        <v>5</v>
      </c>
      <c r="BY123" s="13"/>
      <c r="BZ123" s="8"/>
      <c r="CA123" s="107"/>
      <c r="CB123" s="109" t="s">
        <v>501</v>
      </c>
      <c r="CC123" s="8"/>
    </row>
    <row r="124" spans="2:88" ht="12.75" customHeight="1" x14ac:dyDescent="0.2">
      <c r="O124" s="8">
        <f t="shared" ref="O124:AG124" si="23">SUM(O120:O123)</f>
        <v>210</v>
      </c>
      <c r="P124" s="8">
        <f t="shared" si="23"/>
        <v>210</v>
      </c>
      <c r="Q124" s="8">
        <f t="shared" si="23"/>
        <v>840</v>
      </c>
      <c r="R124" s="8">
        <f t="shared" si="23"/>
        <v>840</v>
      </c>
      <c r="S124" s="8">
        <f>SUM(S120:S123)</f>
        <v>205</v>
      </c>
      <c r="T124" s="8">
        <f t="shared" si="23"/>
        <v>205</v>
      </c>
      <c r="U124" s="8">
        <f t="shared" si="23"/>
        <v>320</v>
      </c>
      <c r="V124" s="8">
        <f t="shared" si="23"/>
        <v>410</v>
      </c>
      <c r="W124" s="8">
        <f t="shared" si="23"/>
        <v>410</v>
      </c>
      <c r="X124" s="8">
        <f t="shared" si="23"/>
        <v>100</v>
      </c>
      <c r="Y124" s="8">
        <f t="shared" si="23"/>
        <v>3</v>
      </c>
      <c r="Z124" s="8">
        <f t="shared" si="23"/>
        <v>3</v>
      </c>
      <c r="AA124" s="8">
        <f t="shared" si="23"/>
        <v>210</v>
      </c>
      <c r="AB124" s="8">
        <f>SUM(AB120:AB123)</f>
        <v>6</v>
      </c>
      <c r="AC124" s="8">
        <f>SUM(AC120:AC123)</f>
        <v>7</v>
      </c>
      <c r="AD124" s="8">
        <f>SUM(AD120:AD123)</f>
        <v>1</v>
      </c>
      <c r="AE124" s="8">
        <f>SUM(AE120:AE123)</f>
        <v>1</v>
      </c>
      <c r="AF124" s="8">
        <f t="shared" ref="AF124" si="24">SUM(AF120:AF123)</f>
        <v>210</v>
      </c>
      <c r="AG124" s="8">
        <f t="shared" si="23"/>
        <v>0</v>
      </c>
      <c r="AI124" s="8">
        <f>SUM(AI120:AI123)</f>
        <v>29</v>
      </c>
      <c r="AJ124" s="8">
        <f>SUM(AJ120:AJ123)</f>
        <v>16</v>
      </c>
      <c r="AK124" s="8">
        <f>SUM(AK120:AK123)</f>
        <v>29</v>
      </c>
      <c r="AL124" s="8">
        <f>SUM(AL120:AL123)</f>
        <v>210</v>
      </c>
      <c r="AM124" s="8">
        <f>SUM(AM120:AM123)</f>
        <v>210</v>
      </c>
      <c r="AN124" s="8"/>
      <c r="AO124" s="8">
        <f t="shared" ref="AO124:BC124" si="25">SUM(AO120:AO123)</f>
        <v>6</v>
      </c>
      <c r="AP124" s="8">
        <f t="shared" si="25"/>
        <v>4</v>
      </c>
      <c r="AQ124" s="8">
        <f t="shared" si="25"/>
        <v>5</v>
      </c>
      <c r="AR124" s="8">
        <f t="shared" si="25"/>
        <v>6</v>
      </c>
      <c r="AS124" s="8">
        <f t="shared" si="25"/>
        <v>11</v>
      </c>
      <c r="AT124" s="8">
        <f t="shared" si="25"/>
        <v>17</v>
      </c>
      <c r="AU124" s="8">
        <f t="shared" si="25"/>
        <v>11</v>
      </c>
      <c r="AV124" s="8">
        <f t="shared" si="25"/>
        <v>3</v>
      </c>
      <c r="AW124" s="8">
        <f t="shared" si="25"/>
        <v>117</v>
      </c>
      <c r="AX124" s="8">
        <f t="shared" si="25"/>
        <v>117</v>
      </c>
      <c r="AY124" s="8">
        <f t="shared" si="25"/>
        <v>117</v>
      </c>
      <c r="AZ124" s="8">
        <f t="shared" si="25"/>
        <v>11</v>
      </c>
      <c r="BA124" s="8">
        <f t="shared" si="25"/>
        <v>105</v>
      </c>
      <c r="BB124" s="8">
        <f t="shared" si="25"/>
        <v>3</v>
      </c>
      <c r="BC124" s="8">
        <f t="shared" si="25"/>
        <v>3</v>
      </c>
      <c r="BD124" s="8">
        <f t="shared" ref="BD124:BQ124" si="26">SUM(BD120:BD123)</f>
        <v>16</v>
      </c>
      <c r="BE124" s="8">
        <f t="shared" si="26"/>
        <v>3</v>
      </c>
      <c r="BF124" s="8">
        <f t="shared" si="26"/>
        <v>10</v>
      </c>
      <c r="BG124" s="8">
        <f t="shared" si="26"/>
        <v>8</v>
      </c>
      <c r="BH124" s="8">
        <f t="shared" si="26"/>
        <v>5</v>
      </c>
      <c r="BI124" s="8">
        <f t="shared" si="26"/>
        <v>5</v>
      </c>
      <c r="BJ124" s="8">
        <f>SUM(BJ120:BJ123)</f>
        <v>6</v>
      </c>
      <c r="BK124" s="8">
        <f>SUM(BK120:BK123)</f>
        <v>16</v>
      </c>
      <c r="BL124" s="8">
        <f t="shared" si="26"/>
        <v>15</v>
      </c>
      <c r="BM124" s="8">
        <f t="shared" ref="BM124:BN124" si="27">SUM(BM120:BM123)</f>
        <v>210</v>
      </c>
      <c r="BN124" s="8">
        <f t="shared" si="27"/>
        <v>115</v>
      </c>
      <c r="BO124" s="8">
        <f t="shared" si="26"/>
        <v>6</v>
      </c>
      <c r="BP124" s="8">
        <f t="shared" si="26"/>
        <v>6</v>
      </c>
      <c r="BQ124" s="8">
        <f t="shared" si="26"/>
        <v>0</v>
      </c>
      <c r="BR124" s="8"/>
      <c r="BS124" s="8"/>
      <c r="BT124" s="8"/>
      <c r="BU124" s="8"/>
      <c r="BV124" s="8"/>
      <c r="BW124" s="8"/>
      <c r="BX124" s="8">
        <f t="shared" ref="BX124" si="28">SUM(BX120:BX123)</f>
        <v>210</v>
      </c>
      <c r="BY124" s="8"/>
      <c r="BZ124" s="8"/>
      <c r="CA124" s="8"/>
      <c r="CB124" s="8"/>
      <c r="CC124" s="8"/>
    </row>
    <row r="125" spans="2:88" ht="12.75" customHeight="1" x14ac:dyDescent="0.2">
      <c r="BZ125" s="8"/>
      <c r="CA125" s="8"/>
      <c r="CB125" s="8"/>
      <c r="CC125" s="8"/>
    </row>
    <row r="126" spans="2:88" s="2" customFormat="1" ht="12.75" customHeight="1" x14ac:dyDescent="0.2">
      <c r="B126" s="7"/>
      <c r="K126"/>
      <c r="L126"/>
      <c r="M126" s="8"/>
      <c r="N126" s="8"/>
      <c r="O126"/>
      <c r="P126"/>
      <c r="Q126"/>
      <c r="R126"/>
      <c r="S126" s="8"/>
      <c r="T126" s="8"/>
      <c r="U126" s="8"/>
      <c r="V126" s="8"/>
      <c r="W126" s="8"/>
      <c r="X126" s="13"/>
      <c r="Y126" s="13"/>
      <c r="Z126" s="13"/>
      <c r="AA126" s="13"/>
      <c r="AB126"/>
      <c r="AC126"/>
      <c r="AD126"/>
      <c r="AE126"/>
      <c r="AF126" s="13"/>
      <c r="AG126" s="8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 s="13"/>
      <c r="CA126" s="13"/>
      <c r="CB126" s="13"/>
      <c r="CC126" s="13"/>
    </row>
    <row r="127" spans="2:88" x14ac:dyDescent="0.2">
      <c r="BZ127" s="13"/>
      <c r="CA127" s="13"/>
      <c r="CB127" s="13"/>
      <c r="CC127" s="13"/>
    </row>
    <row r="128" spans="2:88" x14ac:dyDescent="0.2">
      <c r="BZ128" s="13"/>
      <c r="CA128" s="13"/>
      <c r="CB128" s="13"/>
      <c r="CC128" s="13"/>
    </row>
    <row r="129" spans="78:81" x14ac:dyDescent="0.2">
      <c r="BZ129" s="8"/>
      <c r="CA129" s="8"/>
      <c r="CB129" s="8"/>
      <c r="CC129" s="8"/>
    </row>
  </sheetData>
  <phoneticPr fontId="1" type="noConversion"/>
  <printOptions gridLines="1"/>
  <pageMargins left="0.17" right="0.17" top="0.18" bottom="0.17" header="0.17" footer="0.17"/>
  <pageSetup scale="49" fitToWidth="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MS2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G Schwartz</dc:creator>
  <cp:lastModifiedBy>Jake Schwartz</cp:lastModifiedBy>
  <cp:lastPrinted>2010-12-07T16:47:19Z</cp:lastPrinted>
  <dcterms:created xsi:type="dcterms:W3CDTF">2007-10-23T13:44:54Z</dcterms:created>
  <dcterms:modified xsi:type="dcterms:W3CDTF">2011-03-28T00:24:24Z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ACCT04\jgschwar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  <property fmtid="{D5CDD505-2E9C-101B-9397-08002B2CF9AE}" pid="10" name="_AdHocReviewCycleID">
    <vt:i4>487209656</vt:i4>
  </property>
  <property fmtid="{D5CDD505-2E9C-101B-9397-08002B2CF9AE}" pid="11" name="_NewReviewCycle">
    <vt:lpwstr/>
  </property>
  <property fmtid="{D5CDD505-2E9C-101B-9397-08002B2CF9AE}" pid="12" name="_EmailSubject">
    <vt:lpwstr>42S</vt:lpwstr>
  </property>
  <property fmtid="{D5CDD505-2E9C-101B-9397-08002B2CF9AE}" pid="13" name="_AuthorEmail">
    <vt:lpwstr>jacob.g.schwartz@lmco.com</vt:lpwstr>
  </property>
  <property fmtid="{D5CDD505-2E9C-101B-9397-08002B2CF9AE}" pid="14" name="_AuthorEmailDisplayName">
    <vt:lpwstr>Schwartz, Jacob G</vt:lpwstr>
  </property>
  <property fmtid="{D5CDD505-2E9C-101B-9397-08002B2CF9AE}" pid="15" name="_PreviousAdHocReviewCycleID">
    <vt:i4>1086214854</vt:i4>
  </property>
  <property fmtid="{D5CDD505-2E9C-101B-9397-08002B2CF9AE}" pid="16" name="_ReviewingToolsShownOnce">
    <vt:lpwstr/>
  </property>
</Properties>
</file>