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0410" yWindow="-60" windowWidth="10575" windowHeight="12030" tabRatio="534"/>
  </bookViews>
  <sheets>
    <sheet name="Sheet1" sheetId="1" r:id="rId1"/>
    <sheet name="Sheet2" sheetId="2" r:id="rId2"/>
    <sheet name="Sheet3" sheetId="3" r:id="rId3"/>
  </sheets>
  <definedNames>
    <definedName name="_xlnm.Print_Area" localSheetId="0">Sheet1!$J$61:$CQ$128</definedName>
  </definedNames>
  <calcPr calcId="125725"/>
</workbook>
</file>

<file path=xl/calcChain.xml><?xml version="1.0" encoding="utf-8"?>
<calcChain xmlns="http://schemas.openxmlformats.org/spreadsheetml/2006/main">
  <c r="BV118" i="1"/>
  <c r="BV117"/>
  <c r="BV116"/>
  <c r="W123" l="1"/>
  <c r="W122"/>
  <c r="W121"/>
  <c r="W120"/>
  <c r="BQ110"/>
  <c r="BQ106"/>
  <c r="E55" l="1"/>
  <c r="CO87" l="1"/>
  <c r="CO91" s="1"/>
  <c r="BA113"/>
  <c r="CL87"/>
  <c r="CL91" s="1"/>
  <c r="CM110"/>
  <c r="BG115" l="1"/>
  <c r="BG116"/>
  <c r="BG114"/>
  <c r="BG113"/>
  <c r="BG117" s="1"/>
  <c r="BG110" s="1"/>
  <c r="BG124"/>
  <c r="BG106" s="1"/>
  <c r="BI115"/>
  <c r="BH115"/>
  <c r="BC122"/>
  <c r="AY114"/>
  <c r="AY113"/>
  <c r="BJ116"/>
  <c r="BJ115"/>
  <c r="BJ113"/>
  <c r="BJ124"/>
  <c r="BJ106" s="1"/>
  <c r="BI116"/>
  <c r="BI114"/>
  <c r="BI113"/>
  <c r="BI124"/>
  <c r="BI106" s="1"/>
  <c r="BH116"/>
  <c r="BH114"/>
  <c r="BH124"/>
  <c r="BH106" s="1"/>
  <c r="BH113"/>
  <c r="BF113"/>
  <c r="BF117" s="1"/>
  <c r="BF110" s="1"/>
  <c r="BF124"/>
  <c r="BF106" s="1"/>
  <c r="BC121"/>
  <c r="BC114" s="1"/>
  <c r="BC120"/>
  <c r="BH117" l="1"/>
  <c r="BH110" s="1"/>
  <c r="BI117"/>
  <c r="BI110" s="1"/>
  <c r="BJ117"/>
  <c r="BJ110" s="1"/>
  <c r="BT108"/>
  <c r="BQ112"/>
  <c r="AU114"/>
  <c r="AU113"/>
  <c r="AU124"/>
  <c r="AU106" s="1"/>
  <c r="AT113"/>
  <c r="AT117" s="1"/>
  <c r="AT110" s="1"/>
  <c r="AT124"/>
  <c r="AT106" s="1"/>
  <c r="AR124"/>
  <c r="AR106" s="1"/>
  <c r="AQ124"/>
  <c r="AQ106" s="1"/>
  <c r="AR113"/>
  <c r="AR117" s="1"/>
  <c r="AR110" s="1"/>
  <c r="AQ113"/>
  <c r="AQ117" s="1"/>
  <c r="AQ110" s="1"/>
  <c r="BS113"/>
  <c r="BS111"/>
  <c r="BS109"/>
  <c r="BS107"/>
  <c r="V114"/>
  <c r="V113"/>
  <c r="V124"/>
  <c r="V106" s="1"/>
  <c r="AP114"/>
  <c r="AP124"/>
  <c r="AP106" s="1"/>
  <c r="AP113"/>
  <c r="AP117" s="1"/>
  <c r="AP110" s="1"/>
  <c r="AO114"/>
  <c r="AO113"/>
  <c r="AN115"/>
  <c r="AN114"/>
  <c r="AN113"/>
  <c r="AM115"/>
  <c r="AM114"/>
  <c r="AM113"/>
  <c r="AL115"/>
  <c r="AL114"/>
  <c r="AL113"/>
  <c r="AK113"/>
  <c r="AJ114"/>
  <c r="AJ113"/>
  <c r="AI114"/>
  <c r="AI113"/>
  <c r="AH114"/>
  <c r="AH113"/>
  <c r="AG113"/>
  <c r="AF113"/>
  <c r="AE113"/>
  <c r="V117" l="1"/>
  <c r="V110" s="1"/>
  <c r="AU117"/>
  <c r="AU110" s="1"/>
  <c r="BT111"/>
  <c r="AN117"/>
  <c r="BS115"/>
  <c r="BS116"/>
  <c r="AM117"/>
  <c r="AD113"/>
  <c r="AC114"/>
  <c r="AC113"/>
  <c r="AB115"/>
  <c r="AB114"/>
  <c r="AB113"/>
  <c r="AA115"/>
  <c r="AA114"/>
  <c r="AA113"/>
  <c r="Z114"/>
  <c r="Z113"/>
  <c r="Y114"/>
  <c r="Y113"/>
  <c r="X115"/>
  <c r="X114"/>
  <c r="X113"/>
  <c r="W116" l="1"/>
  <c r="W115"/>
  <c r="W114"/>
  <c r="W113"/>
  <c r="W117" s="1"/>
  <c r="W110" s="1"/>
  <c r="S115"/>
  <c r="S114"/>
  <c r="S113"/>
  <c r="R115"/>
  <c r="R114"/>
  <c r="R113"/>
  <c r="R117" s="1"/>
  <c r="R110" s="1"/>
  <c r="Q116"/>
  <c r="Q115"/>
  <c r="Q114"/>
  <c r="Q113"/>
  <c r="P116"/>
  <c r="P115"/>
  <c r="P114"/>
  <c r="P113"/>
  <c r="P117" s="1"/>
  <c r="P110" s="1"/>
  <c r="O116"/>
  <c r="O115"/>
  <c r="O114"/>
  <c r="O113"/>
  <c r="O117" s="1"/>
  <c r="BU116"/>
  <c r="BU115"/>
  <c r="N115"/>
  <c r="N113"/>
  <c r="BU114"/>
  <c r="N116"/>
  <c r="N114"/>
  <c r="BU113"/>
  <c r="BU124"/>
  <c r="BU106" s="1"/>
  <c r="BN124"/>
  <c r="BN106" s="1"/>
  <c r="BN114"/>
  <c r="BN113"/>
  <c r="BA124"/>
  <c r="BA106" s="1"/>
  <c r="BA117"/>
  <c r="BA110" s="1"/>
  <c r="BM124"/>
  <c r="BM106" s="1"/>
  <c r="BM115"/>
  <c r="BM114"/>
  <c r="BM113"/>
  <c r="BL124"/>
  <c r="BL106" s="1"/>
  <c r="BL113"/>
  <c r="BL117" s="1"/>
  <c r="BL110" s="1"/>
  <c r="BK124"/>
  <c r="BK106" s="1"/>
  <c r="BK113"/>
  <c r="BK117" s="1"/>
  <c r="BK110" s="1"/>
  <c r="BE124"/>
  <c r="BE106" s="1"/>
  <c r="BE116"/>
  <c r="BE115"/>
  <c r="BE114"/>
  <c r="BE113"/>
  <c r="BD117"/>
  <c r="BD110" s="1"/>
  <c r="BD124"/>
  <c r="BD106" s="1"/>
  <c r="BC113"/>
  <c r="BC115"/>
  <c r="BC124"/>
  <c r="BC106" s="1"/>
  <c r="BB117"/>
  <c r="BB110" s="1"/>
  <c r="BB124"/>
  <c r="BB106" s="1"/>
  <c r="AZ124"/>
  <c r="AZ106" s="1"/>
  <c r="AZ117"/>
  <c r="AZ110" s="1"/>
  <c r="AY117"/>
  <c r="AY110" s="1"/>
  <c r="AY124"/>
  <c r="AY106" s="1"/>
  <c r="AX117"/>
  <c r="AX110" s="1"/>
  <c r="AX124"/>
  <c r="AX106" s="1"/>
  <c r="AW117"/>
  <c r="AW110" s="1"/>
  <c r="AW124"/>
  <c r="AW106" s="1"/>
  <c r="AV117"/>
  <c r="AV110" s="1"/>
  <c r="AV124"/>
  <c r="AV106" s="1"/>
  <c r="AS124"/>
  <c r="AS106" s="1"/>
  <c r="AS117"/>
  <c r="AS110" s="1"/>
  <c r="AN124"/>
  <c r="AN106" s="1"/>
  <c r="AM124"/>
  <c r="AM106" s="1"/>
  <c r="AL124"/>
  <c r="AL106" s="1"/>
  <c r="AN110"/>
  <c r="AM110"/>
  <c r="AL117"/>
  <c r="AL110" s="1"/>
  <c r="AK117"/>
  <c r="AK110" s="1"/>
  <c r="AK124"/>
  <c r="AK106" s="1"/>
  <c r="AI124"/>
  <c r="AI106" s="1"/>
  <c r="AI117"/>
  <c r="AI110" s="1"/>
  <c r="AH117"/>
  <c r="AH110" s="1"/>
  <c r="AH124"/>
  <c r="AH106" s="1"/>
  <c r="AG124"/>
  <c r="AG106" s="1"/>
  <c r="AF124"/>
  <c r="AF106" s="1"/>
  <c r="AE124"/>
  <c r="AE106" s="1"/>
  <c r="AG117"/>
  <c r="AG110" s="1"/>
  <c r="AF117"/>
  <c r="AF110" s="1"/>
  <c r="AE117"/>
  <c r="AE110" s="1"/>
  <c r="AD124"/>
  <c r="AD106" s="1"/>
  <c r="AD117"/>
  <c r="AD110" s="1"/>
  <c r="AC124"/>
  <c r="AC106" s="1"/>
  <c r="AC117"/>
  <c r="AC110" s="1"/>
  <c r="AB124"/>
  <c r="AB106" s="1"/>
  <c r="AB117"/>
  <c r="AB110" s="1"/>
  <c r="AA117"/>
  <c r="AA110" s="1"/>
  <c r="AA124"/>
  <c r="AA106" s="1"/>
  <c r="Z124"/>
  <c r="Z106" s="1"/>
  <c r="Z117"/>
  <c r="Z110" s="1"/>
  <c r="W124"/>
  <c r="W106" s="1"/>
  <c r="AJ117"/>
  <c r="AJ110" s="1"/>
  <c r="AJ124"/>
  <c r="AJ106" s="1"/>
  <c r="Y117"/>
  <c r="Y110" s="1"/>
  <c r="Y124"/>
  <c r="Y106" s="1"/>
  <c r="X124"/>
  <c r="X106" s="1"/>
  <c r="X117"/>
  <c r="X110" s="1"/>
  <c r="AO117"/>
  <c r="AO110" s="1"/>
  <c r="AO124"/>
  <c r="AO106" s="1"/>
  <c r="S124"/>
  <c r="S106" s="1"/>
  <c r="R124"/>
  <c r="R106" s="1"/>
  <c r="E22" s="1"/>
  <c r="Q124"/>
  <c r="Q106" s="1"/>
  <c r="P124"/>
  <c r="P106" s="1"/>
  <c r="BV106" l="1"/>
  <c r="E28"/>
  <c r="S117"/>
  <c r="S110" s="1"/>
  <c r="E14"/>
  <c r="E18"/>
  <c r="BP107"/>
  <c r="E34" s="1"/>
  <c r="Q117"/>
  <c r="Q110" s="1"/>
  <c r="N117"/>
  <c r="N110" s="1"/>
  <c r="BN117"/>
  <c r="BN110" s="1"/>
  <c r="BU117"/>
  <c r="BU110" s="1"/>
  <c r="BM117"/>
  <c r="BM110" s="1"/>
  <c r="BE117"/>
  <c r="BE110" s="1"/>
  <c r="BC117"/>
  <c r="BC110" s="1"/>
  <c r="O124"/>
  <c r="O106" s="1"/>
  <c r="N124"/>
  <c r="N106" s="1"/>
  <c r="K106" s="1"/>
  <c r="M110"/>
  <c r="O110"/>
  <c r="L108"/>
  <c r="E8"/>
  <c r="E43" s="1"/>
  <c r="E39"/>
  <c r="E45"/>
  <c r="E47"/>
  <c r="E41"/>
  <c r="E37" s="1"/>
  <c r="BP111" l="1"/>
  <c r="BP113" s="1"/>
  <c r="CA111"/>
  <c r="E49" s="1"/>
  <c r="E53" s="1"/>
  <c r="BU112"/>
  <c r="BV110"/>
  <c r="BV112" s="1"/>
  <c r="L110"/>
  <c r="K110" s="1"/>
  <c r="K114" s="1"/>
  <c r="E51" l="1"/>
  <c r="E57" s="1"/>
  <c r="CA115"/>
  <c r="E59" s="1"/>
  <c r="CA119" l="1"/>
</calcChain>
</file>

<file path=xl/sharedStrings.xml><?xml version="1.0" encoding="utf-8"?>
<sst xmlns="http://schemas.openxmlformats.org/spreadsheetml/2006/main" count="1025" uniqueCount="631">
  <si>
    <t>Keystroke Count</t>
  </si>
  <si>
    <t># primary keys</t>
  </si>
  <si>
    <t>tot # keys</t>
  </si>
  <si>
    <t>Keystroke count / total # functions</t>
  </si>
  <si>
    <t>Keyboard Clutter (# fcns per key)</t>
  </si>
  <si>
    <t>Keystroke count per function</t>
  </si>
  <si>
    <t># generic shift keys (i.e. "f", "g")</t>
  </si>
  <si>
    <t># marked shifted fcns (f ASIN, etc.)</t>
  </si>
  <si>
    <r>
      <t># unmarked shifted fcns (f</t>
    </r>
    <r>
      <rPr>
        <sz val="10"/>
        <rFont val="Arial"/>
        <family val="2"/>
      </rPr>
      <t>·¹</t>
    </r>
    <r>
      <rPr>
        <sz val="7.5"/>
        <rFont val="Arial"/>
        <family val="2"/>
      </rPr>
      <t xml:space="preserve"> ASIN)</t>
    </r>
  </si>
  <si>
    <t># functional shift keys (i.e. "DSP", "STO")</t>
  </si>
  <si>
    <t># unmarked shifted fcns (DSP n, etc.)</t>
  </si>
  <si>
    <t># 3-key generic shifted A</t>
  </si>
  <si>
    <t># fcns per 3-key generic shifted A</t>
  </si>
  <si>
    <t>2-key</t>
  </si>
  <si>
    <t>3-key</t>
  </si>
  <si>
    <t>primary:</t>
  </si>
  <si>
    <t>STO</t>
  </si>
  <si>
    <t>RCL</t>
  </si>
  <si>
    <t>STO +-x÷</t>
  </si>
  <si>
    <t>x^2</t>
  </si>
  <si>
    <t>-</t>
  </si>
  <si>
    <t>+</t>
  </si>
  <si>
    <t>X</t>
  </si>
  <si>
    <t>÷</t>
  </si>
  <si>
    <t>.</t>
  </si>
  <si>
    <t>1/x</t>
  </si>
  <si>
    <t>%</t>
  </si>
  <si>
    <r>
      <t>Ö</t>
    </r>
    <r>
      <rPr>
        <sz val="7.5"/>
        <rFont val="Arial"/>
        <family val="2"/>
      </rPr>
      <t>x</t>
    </r>
  </si>
  <si>
    <t>tot # primary fcns</t>
  </si>
  <si>
    <t>tot # shift keys</t>
  </si>
  <si>
    <t>tot # 2-key shifted fcns</t>
  </si>
  <si>
    <t>tot # 3-key sequences</t>
  </si>
  <si>
    <t>tot # functions</t>
  </si>
  <si>
    <t>tot # keys - tot # shift keys</t>
  </si>
  <si>
    <t># primary keys - # functional shift keys</t>
  </si>
  <si>
    <t># generic shift keys + # functional shift keys</t>
  </si>
  <si>
    <t># marked shifted fcns + # unmarked shifted fcns</t>
  </si>
  <si>
    <t># primary keys + tot # 2-key shifted functions + tot # 3-key sequences</t>
  </si>
  <si>
    <t>tot # fcns on keyboard / tot # keys</t>
  </si>
  <si>
    <t>functions</t>
  </si>
  <si>
    <t>keystrokes</t>
  </si>
  <si>
    <t>E</t>
  </si>
  <si>
    <t>←</t>
  </si>
  <si>
    <t>Menu</t>
  </si>
  <si>
    <t>ALL</t>
  </si>
  <si>
    <t>EXIT</t>
  </si>
  <si>
    <t>+/-</t>
  </si>
  <si>
    <t>­</t>
  </si>
  <si>
    <t>¯</t>
  </si>
  <si>
    <t>x</t>
  </si>
  <si>
    <t>gold shifted:</t>
  </si>
  <si>
    <t>LOG</t>
  </si>
  <si>
    <t>LN</t>
  </si>
  <si>
    <t>NEW</t>
  </si>
  <si>
    <t>MEAN</t>
  </si>
  <si>
    <t># 4-key sequences B</t>
  </si>
  <si>
    <t># fcns per 4-key seq B</t>
  </si>
  <si>
    <t># menus</t>
  </si>
  <si>
    <t xml:space="preserve"># menu fcns </t>
  </si>
  <si>
    <t>tot # 4-key sequences</t>
  </si>
  <si>
    <t># menu functions</t>
  </si>
  <si>
    <t>tot # Menu keystrokes</t>
  </si>
  <si>
    <t xml:space="preserve">(# 3-key sequences A * # fcns per 3-key seq A) </t>
  </si>
  <si>
    <t xml:space="preserve">(# 4-key sequences B * # fcns per 4-key seq B) </t>
  </si>
  <si>
    <t>y^x</t>
  </si>
  <si>
    <t>OFF</t>
  </si>
  <si>
    <t>BEEP</t>
  </si>
  <si>
    <t>SIN</t>
  </si>
  <si>
    <t>COS</t>
  </si>
  <si>
    <t>TAN</t>
  </si>
  <si>
    <t>e^x</t>
  </si>
  <si>
    <t>SHOW</t>
  </si>
  <si>
    <t>10^x</t>
  </si>
  <si>
    <t>ASIN</t>
  </si>
  <si>
    <t>ACOS</t>
  </si>
  <si>
    <t>ATAN</t>
  </si>
  <si>
    <t>p</t>
  </si>
  <si>
    <t>A</t>
  </si>
  <si>
    <t>:</t>
  </si>
  <si>
    <t>B</t>
  </si>
  <si>
    <t>&lt;</t>
  </si>
  <si>
    <t>C</t>
  </si>
  <si>
    <t>&gt;</t>
  </si>
  <si>
    <t>D</t>
  </si>
  <si>
    <t>#</t>
  </si>
  <si>
    <t>space</t>
  </si>
  <si>
    <t>$</t>
  </si>
  <si>
    <t>S</t>
  </si>
  <si>
    <t>F</t>
  </si>
  <si>
    <t>,</t>
  </si>
  <si>
    <t>G</t>
  </si>
  <si>
    <t>H</t>
  </si>
  <si>
    <t>/</t>
  </si>
  <si>
    <t>I</t>
  </si>
  <si>
    <t>Ä</t>
  </si>
  <si>
    <t>Ő</t>
  </si>
  <si>
    <t>Ű</t>
  </si>
  <si>
    <t>£</t>
  </si>
  <si>
    <t>J</t>
  </si>
  <si>
    <t>?</t>
  </si>
  <si>
    <t>K</t>
  </si>
  <si>
    <t>Æ</t>
  </si>
  <si>
    <t>L</t>
  </si>
  <si>
    <t>Å</t>
  </si>
  <si>
    <t>M</t>
  </si>
  <si>
    <t>Ñ</t>
  </si>
  <si>
    <t>¿</t>
  </si>
  <si>
    <t>N</t>
  </si>
  <si>
    <t>O</t>
  </si>
  <si>
    <t>&amp;</t>
  </si>
  <si>
    <t>P</t>
  </si>
  <si>
    <t>°</t>
  </si>
  <si>
    <t>Q</t>
  </si>
  <si>
    <t>Ð</t>
  </si>
  <si>
    <t>~</t>
  </si>
  <si>
    <t>!</t>
  </si>
  <si>
    <t>@</t>
  </si>
  <si>
    <t>R</t>
  </si>
  <si>
    <t>*</t>
  </si>
  <si>
    <t>T</t>
  </si>
  <si>
    <t>[</t>
  </si>
  <si>
    <t>U</t>
  </si>
  <si>
    <t>]</t>
  </si>
  <si>
    <t>V</t>
  </si>
  <si>
    <t>"</t>
  </si>
  <si>
    <t>'</t>
  </si>
  <si>
    <t>;</t>
  </si>
  <si>
    <t>W</t>
  </si>
  <si>
    <t>Y</t>
  </si>
  <si>
    <t>Z</t>
  </si>
  <si>
    <t>DEL</t>
  </si>
  <si>
    <t>N!</t>
  </si>
  <si>
    <t>IP</t>
  </si>
  <si>
    <t>FP</t>
  </si>
  <si>
    <t>RND</t>
  </si>
  <si>
    <t>ABS</t>
  </si>
  <si>
    <t>CORR</t>
  </si>
  <si>
    <t>SIZE</t>
  </si>
  <si>
    <t>LIST</t>
  </si>
  <si>
    <t>TRACE</t>
  </si>
  <si>
    <t>[ABCDE]</t>
  </si>
  <si>
    <t>[FGHI]</t>
  </si>
  <si>
    <t>[JKLM]</t>
  </si>
  <si>
    <t>[NOPQ]</t>
  </si>
  <si>
    <t>[RSTUV]</t>
  </si>
  <si>
    <t>[WXYZ]</t>
  </si>
  <si>
    <t>[MODL]</t>
  </si>
  <si>
    <t>HP42S</t>
  </si>
  <si>
    <r>
      <t>Σ</t>
    </r>
    <r>
      <rPr>
        <sz val="7.5"/>
        <rFont val="Arial"/>
        <family val="2"/>
      </rPr>
      <t>+</t>
    </r>
  </si>
  <si>
    <r>
      <t>R</t>
    </r>
    <r>
      <rPr>
        <sz val="10"/>
        <rFont val="Arial"/>
        <family val="2"/>
      </rPr>
      <t>↓</t>
    </r>
  </si>
  <si>
    <t>ENTER</t>
  </si>
  <si>
    <t>x&lt;&gt;y</t>
  </si>
  <si>
    <t>R/S</t>
  </si>
  <si>
    <t>Σ-</t>
  </si>
  <si>
    <t>ALPHA</t>
  </si>
  <si>
    <t>LASTx</t>
  </si>
  <si>
    <t>BST</t>
  </si>
  <si>
    <t>SST</t>
  </si>
  <si>
    <t>PRGM</t>
  </si>
  <si>
    <t>gold</t>
  </si>
  <si>
    <t>LBL</t>
  </si>
  <si>
    <t>RTN</t>
  </si>
  <si>
    <t>INPUT</t>
  </si>
  <si>
    <t>AVIEW</t>
  </si>
  <si>
    <t>XEQ</t>
  </si>
  <si>
    <t>PROM</t>
  </si>
  <si>
    <t>PSE</t>
  </si>
  <si>
    <t>ISG</t>
  </si>
  <si>
    <t>DSE</t>
  </si>
  <si>
    <t>AIP</t>
  </si>
  <si>
    <t>XTOA</t>
  </si>
  <si>
    <t>AGRA</t>
  </si>
  <si>
    <t>PIXEL</t>
  </si>
  <si>
    <t>TONE</t>
  </si>
  <si>
    <t>MVAR</t>
  </si>
  <si>
    <t>VARM</t>
  </si>
  <si>
    <t>GETK</t>
  </si>
  <si>
    <t>MENU</t>
  </si>
  <si>
    <t>KEYG</t>
  </si>
  <si>
    <t>KEYX</t>
  </si>
  <si>
    <t>[X?0]</t>
  </si>
  <si>
    <t>[X?Y]</t>
  </si>
  <si>
    <t>X&lt;0?</t>
  </si>
  <si>
    <t>X&gt;0?</t>
  </si>
  <si>
    <r>
      <t>X</t>
    </r>
    <r>
      <rPr>
        <sz val="10"/>
        <rFont val="Symbol"/>
        <family val="1"/>
        <charset val="2"/>
      </rPr>
      <t>£</t>
    </r>
    <r>
      <rPr>
        <sz val="10"/>
        <rFont val="Arial"/>
        <family val="2"/>
      </rPr>
      <t>0?</t>
    </r>
  </si>
  <si>
    <t>VIEW</t>
  </si>
  <si>
    <r>
      <t>X</t>
    </r>
    <r>
      <rPr>
        <sz val="10"/>
        <rFont val="Symbol"/>
        <family val="1"/>
        <charset val="2"/>
      </rPr>
      <t>³</t>
    </r>
    <r>
      <rPr>
        <sz val="10"/>
        <rFont val="Arial"/>
        <family val="2"/>
      </rPr>
      <t>0?</t>
    </r>
  </si>
  <si>
    <t>X+Y?</t>
  </si>
  <si>
    <r>
      <t>X</t>
    </r>
    <r>
      <rPr>
        <sz val="10"/>
        <rFont val="Symbol"/>
        <family val="1"/>
        <charset val="2"/>
      </rPr>
      <t>¹</t>
    </r>
    <r>
      <rPr>
        <sz val="10"/>
        <rFont val="Arial"/>
        <family val="2"/>
      </rPr>
      <t>0?</t>
    </r>
  </si>
  <si>
    <r>
      <t>X</t>
    </r>
    <r>
      <rPr>
        <sz val="10"/>
        <rFont val="Symbol"/>
        <family val="1"/>
        <charset val="2"/>
      </rPr>
      <t>¹</t>
    </r>
    <r>
      <rPr>
        <sz val="10"/>
        <rFont val="Arial"/>
        <family val="2"/>
      </rPr>
      <t>Y?</t>
    </r>
  </si>
  <si>
    <t>X&lt;Y?</t>
  </si>
  <si>
    <t>X&gt;Y?</t>
  </si>
  <si>
    <r>
      <t>X</t>
    </r>
    <r>
      <rPr>
        <sz val="10"/>
        <rFont val="Symbol"/>
        <family val="1"/>
        <charset val="2"/>
      </rPr>
      <t>£</t>
    </r>
    <r>
      <rPr>
        <sz val="10"/>
        <rFont val="Arial"/>
        <family val="2"/>
      </rPr>
      <t>Y?</t>
    </r>
  </si>
  <si>
    <r>
      <t>X</t>
    </r>
    <r>
      <rPr>
        <sz val="10"/>
        <rFont val="Symbol"/>
        <family val="1"/>
        <charset val="2"/>
      </rPr>
      <t>³</t>
    </r>
    <r>
      <rPr>
        <sz val="10"/>
        <rFont val="Arial"/>
        <family val="2"/>
      </rPr>
      <t>Y?</t>
    </r>
  </si>
  <si>
    <t>X=0?</t>
  </si>
  <si>
    <t>CLX</t>
  </si>
  <si>
    <t>CLP</t>
  </si>
  <si>
    <t>CLV</t>
  </si>
  <si>
    <t>CLST</t>
  </si>
  <si>
    <r>
      <t>CL</t>
    </r>
    <r>
      <rPr>
        <sz val="10"/>
        <rFont val="Symbol"/>
        <family val="1"/>
        <charset val="2"/>
      </rPr>
      <t>S</t>
    </r>
  </si>
  <si>
    <t>CLRG</t>
  </si>
  <si>
    <t>CLKY</t>
  </si>
  <si>
    <t>CLLCD</t>
  </si>
  <si>
    <t>CLMN</t>
  </si>
  <si>
    <t>CLALL</t>
  </si>
  <si>
    <t>RDX .</t>
  </si>
  <si>
    <t>RDX ,</t>
  </si>
  <si>
    <t>gold DISP</t>
  </si>
  <si>
    <t>gold DISP FIX</t>
  </si>
  <si>
    <t>gold DISP SCI</t>
  </si>
  <si>
    <t>gold ALPHA</t>
  </si>
  <si>
    <t>gold ALPHA ABCDE</t>
  </si>
  <si>
    <t>gold c</t>
  </si>
  <si>
    <t>gold a</t>
  </si>
  <si>
    <t>gold b</t>
  </si>
  <si>
    <t>gold d</t>
  </si>
  <si>
    <t>gold e</t>
  </si>
  <si>
    <t>gold f</t>
  </si>
  <si>
    <t>gold g</t>
  </si>
  <si>
    <t>gold h</t>
  </si>
  <si>
    <t>gold i</t>
  </si>
  <si>
    <t>gold j</t>
  </si>
  <si>
    <t>gold k</t>
  </si>
  <si>
    <t>gold l</t>
  </si>
  <si>
    <t>gold m</t>
  </si>
  <si>
    <t>gold n</t>
  </si>
  <si>
    <t>gold o</t>
  </si>
  <si>
    <t>gold p</t>
  </si>
  <si>
    <t>gold q</t>
  </si>
  <si>
    <t>gold r</t>
  </si>
  <si>
    <t>gold s</t>
  </si>
  <si>
    <t>gold t</t>
  </si>
  <si>
    <t>gold u</t>
  </si>
  <si>
    <t>gold v</t>
  </si>
  <si>
    <t>gold w</t>
  </si>
  <si>
    <t>gold x</t>
  </si>
  <si>
    <t>gold y</t>
  </si>
  <si>
    <t>gold z</t>
  </si>
  <si>
    <t>gold ALPHA FGHI</t>
  </si>
  <si>
    <t>gold ALPHA JKLM</t>
  </si>
  <si>
    <t>gold ALPHA NOPQ</t>
  </si>
  <si>
    <t>gold ALPHA RSTUV</t>
  </si>
  <si>
    <t>gold ALPHA WXYZ</t>
  </si>
  <si>
    <t>[( [ {]</t>
  </si>
  <si>
    <r>
      <t>[←</t>
    </r>
    <r>
      <rPr>
        <sz val="10"/>
        <rFont val="Symbol"/>
        <family val="1"/>
        <charset val="2"/>
      </rPr>
      <t>­¯]</t>
    </r>
  </si>
  <si>
    <t>[&lt; = &gt;]</t>
  </si>
  <si>
    <t>[MATH]</t>
  </si>
  <si>
    <t>[PUNC]</t>
  </si>
  <si>
    <t>[MISC]</t>
  </si>
  <si>
    <r>
      <t xml:space="preserve">gold ALPHA </t>
    </r>
    <r>
      <rPr>
        <sz val="10"/>
        <rFont val="Arial"/>
        <family val="2"/>
      </rPr>
      <t>▼</t>
    </r>
    <r>
      <rPr>
        <sz val="10"/>
        <rFont val="Arial"/>
        <family val="2"/>
      </rPr>
      <t xml:space="preserve"> [( [ {]</t>
    </r>
  </si>
  <si>
    <r>
      <t xml:space="preserve">gold ALPHA </t>
    </r>
    <r>
      <rPr>
        <sz val="10"/>
        <rFont val="Arial"/>
        <family val="2"/>
      </rPr>
      <t>▼</t>
    </r>
    <r>
      <rPr>
        <sz val="10"/>
        <rFont val="Arial"/>
        <family val="2"/>
      </rPr>
      <t xml:space="preserve"> [←</t>
    </r>
    <r>
      <rPr>
        <sz val="10"/>
        <rFont val="Symbol"/>
        <family val="1"/>
        <charset val="2"/>
      </rPr>
      <t>­¯</t>
    </r>
    <r>
      <rPr>
        <sz val="10"/>
        <rFont val="Arial"/>
        <family val="2"/>
      </rPr>
      <t>]</t>
    </r>
  </si>
  <si>
    <r>
      <t xml:space="preserve">gold ALPHA </t>
    </r>
    <r>
      <rPr>
        <sz val="10"/>
        <rFont val="Arial"/>
        <family val="2"/>
      </rPr>
      <t>▼</t>
    </r>
    <r>
      <rPr>
        <sz val="10"/>
        <rFont val="Arial"/>
        <family val="2"/>
      </rPr>
      <t xml:space="preserve"> [&lt; = &gt;]</t>
    </r>
  </si>
  <si>
    <r>
      <t xml:space="preserve">gold ALPHA </t>
    </r>
    <r>
      <rPr>
        <sz val="10"/>
        <rFont val="Arial"/>
        <family val="2"/>
      </rPr>
      <t>▼</t>
    </r>
    <r>
      <rPr>
        <sz val="10"/>
        <rFont val="Arial"/>
        <family val="2"/>
      </rPr>
      <t xml:space="preserve"> [MATH]</t>
    </r>
  </si>
  <si>
    <r>
      <t xml:space="preserve">gold ALPHA </t>
    </r>
    <r>
      <rPr>
        <sz val="10"/>
        <rFont val="Arial"/>
        <family val="2"/>
      </rPr>
      <t>▼</t>
    </r>
    <r>
      <rPr>
        <sz val="10"/>
        <rFont val="Arial"/>
        <family val="2"/>
      </rPr>
      <t xml:space="preserve"> [PUNC]</t>
    </r>
  </si>
  <si>
    <r>
      <t xml:space="preserve">gold ALPHA </t>
    </r>
    <r>
      <rPr>
        <sz val="10"/>
        <rFont val="Arial"/>
        <family val="2"/>
      </rPr>
      <t>▼</t>
    </r>
    <r>
      <rPr>
        <sz val="10"/>
        <rFont val="Arial"/>
        <family val="2"/>
      </rPr>
      <t xml:space="preserve"> [MISC]</t>
    </r>
  </si>
  <si>
    <t>(</t>
  </si>
  <si>
    <t>)</t>
  </si>
  <si>
    <t>{</t>
  </si>
  <si>
    <t>}</t>
  </si>
  <si>
    <t>→</t>
  </si>
  <si>
    <t>=</t>
  </si>
  <si>
    <t>¹</t>
  </si>
  <si>
    <t>³</t>
  </si>
  <si>
    <t>ò</t>
  </si>
  <si>
    <t>Ö</t>
  </si>
  <si>
    <t>m</t>
  </si>
  <si>
    <t>_</t>
  </si>
  <si>
    <t>¼</t>
  </si>
  <si>
    <t>`</t>
  </si>
  <si>
    <t>(lf)</t>
  </si>
  <si>
    <t>·</t>
  </si>
  <si>
    <t>₤</t>
  </si>
  <si>
    <t>\</t>
  </si>
  <si>
    <t>|</t>
  </si>
  <si>
    <t>gold CATALOG</t>
  </si>
  <si>
    <t>FCN</t>
  </si>
  <si>
    <t>gold FLAGS</t>
  </si>
  <si>
    <t>SF</t>
  </si>
  <si>
    <t>CF</t>
  </si>
  <si>
    <t>FS?</t>
  </si>
  <si>
    <t>FC?</t>
  </si>
  <si>
    <t>FS?C</t>
  </si>
  <si>
    <t>FC?C</t>
  </si>
  <si>
    <t>00-99</t>
  </si>
  <si>
    <t>ST L - T</t>
  </si>
  <si>
    <t>IND 00-99</t>
  </si>
  <si>
    <t>IND ST L-T</t>
  </si>
  <si>
    <t>RCL +-x÷</t>
  </si>
  <si>
    <r>
      <t>PR</t>
    </r>
    <r>
      <rPr>
        <sz val="10"/>
        <rFont val="Symbol"/>
        <family val="1"/>
        <charset val="2"/>
      </rPr>
      <t>S</t>
    </r>
  </si>
  <si>
    <t>PRP</t>
  </si>
  <si>
    <t>PRV</t>
  </si>
  <si>
    <t>PRST</t>
  </si>
  <si>
    <t>PRA</t>
  </si>
  <si>
    <t>PRX</t>
  </si>
  <si>
    <t>PRUSR</t>
  </si>
  <si>
    <t>ADV</t>
  </si>
  <si>
    <t>PRLCD</t>
  </si>
  <si>
    <t>DELAY</t>
  </si>
  <si>
    <t>PON</t>
  </si>
  <si>
    <t>POFF</t>
  </si>
  <si>
    <t>MAN</t>
  </si>
  <si>
    <t>NORM</t>
  </si>
  <si>
    <t>gold PRINT</t>
  </si>
  <si>
    <t>gold MODES</t>
  </si>
  <si>
    <t>gold PGM.FCN</t>
  </si>
  <si>
    <t>gold CONVERT</t>
  </si>
  <si>
    <t>gold PROB</t>
  </si>
  <si>
    <t>gold BASE</t>
  </si>
  <si>
    <t>gold STAT</t>
  </si>
  <si>
    <t>gold CLEAR</t>
  </si>
  <si>
    <r>
      <rPr>
        <sz val="10"/>
        <rFont val="Calibri"/>
        <family val="2"/>
      </rPr>
      <t>·</t>
    </r>
    <r>
      <rPr>
        <sz val="7.5"/>
        <rFont val="Arial"/>
        <family val="2"/>
      </rPr>
      <t xml:space="preserve"> </t>
    </r>
    <r>
      <rPr>
        <sz val="10"/>
        <rFont val="Arial"/>
        <family val="2"/>
      </rPr>
      <t>ST L - · ST T</t>
    </r>
  </si>
  <si>
    <t>00 - 99</t>
  </si>
  <si>
    <t>IND 00 - 99</t>
  </si>
  <si>
    <t>gold GTO nn</t>
  </si>
  <si>
    <t>4-key</t>
  </si>
  <si>
    <t>COMPLEX</t>
  </si>
  <si>
    <t>gold DISP ENG</t>
  </si>
  <si>
    <t>DEG</t>
  </si>
  <si>
    <t>RAD</t>
  </si>
  <si>
    <t>GRAD</t>
  </si>
  <si>
    <t>RECT</t>
  </si>
  <si>
    <t>POLAR</t>
  </si>
  <si>
    <t>ASTO 00 - 99</t>
  </si>
  <si>
    <t>ARCL 00 - 99</t>
  </si>
  <si>
    <t>ASTO ST L - T</t>
  </si>
  <si>
    <t>ARCL ST L - T</t>
  </si>
  <si>
    <t>ASTO IND 00-99</t>
  </si>
  <si>
    <t>ARCL IND 00-99</t>
  </si>
  <si>
    <t>ASTO IND ST L-T</t>
  </si>
  <si>
    <t>ARCL IND ST L-T</t>
  </si>
  <si>
    <t>IND ST L - T</t>
  </si>
  <si>
    <t>(leave out IND/alpha)</t>
  </si>
  <si>
    <t>gold SOLVER</t>
  </si>
  <si>
    <r>
      <t xml:space="preserve">gold </t>
    </r>
    <r>
      <rPr>
        <sz val="10"/>
        <rFont val="Calibri"/>
        <family val="2"/>
      </rPr>
      <t>∫</t>
    </r>
    <r>
      <rPr>
        <sz val="7.5"/>
        <rFont val="Arial"/>
        <family val="2"/>
      </rPr>
      <t>f(x)</t>
    </r>
  </si>
  <si>
    <t>gold MATRIX</t>
  </si>
  <si>
    <t>INV</t>
  </si>
  <si>
    <t>DET</t>
  </si>
  <si>
    <t>TRAN</t>
  </si>
  <si>
    <t>EDIT</t>
  </si>
  <si>
    <t>DOT</t>
  </si>
  <si>
    <t>CROSS</t>
  </si>
  <si>
    <t>UVEC</t>
  </si>
  <si>
    <t>DIM</t>
  </si>
  <si>
    <t>INDEX</t>
  </si>
  <si>
    <t>EDITTN</t>
  </si>
  <si>
    <t>STOIJ</t>
  </si>
  <si>
    <t>RCLIJ</t>
  </si>
  <si>
    <t>RCLEL</t>
  </si>
  <si>
    <t>STOEL</t>
  </si>
  <si>
    <t>PUTM</t>
  </si>
  <si>
    <t>GETM</t>
  </si>
  <si>
    <r>
      <rPr>
        <sz val="10"/>
        <rFont val="Calibri"/>
        <family val="2"/>
      </rPr>
      <t>Σ</t>
    </r>
    <r>
      <rPr>
        <sz val="7.5"/>
        <rFont val="Arial"/>
        <family val="2"/>
      </rPr>
      <t>+</t>
    </r>
  </si>
  <si>
    <t>SUM</t>
  </si>
  <si>
    <t>WMN</t>
  </si>
  <si>
    <t>SDEV</t>
  </si>
  <si>
    <r>
      <t>LIN</t>
    </r>
    <r>
      <rPr>
        <sz val="10"/>
        <rFont val="Calibri"/>
        <family val="2"/>
      </rPr>
      <t>Σ</t>
    </r>
  </si>
  <si>
    <t>ΣRG?</t>
  </si>
  <si>
    <t>QUIET</t>
  </si>
  <si>
    <t>CRES</t>
  </si>
  <si>
    <t>RRES</t>
  </si>
  <si>
    <t>KEY</t>
  </si>
  <si>
    <t>LCLBL</t>
  </si>
  <si>
    <t>gold STAT CFIT</t>
  </si>
  <si>
    <t>[CFIT]</t>
  </si>
  <si>
    <t>FCSTX</t>
  </si>
  <si>
    <t>FCSTY</t>
  </si>
  <si>
    <t>SLOPE</t>
  </si>
  <si>
    <t>YINT</t>
  </si>
  <si>
    <t>LINF</t>
  </si>
  <si>
    <t>LOGF</t>
  </si>
  <si>
    <t>EXPF</t>
  </si>
  <si>
    <t>PWRF</t>
  </si>
  <si>
    <t>BEST</t>
  </si>
  <si>
    <t>gold STAT CFIT MODL</t>
  </si>
  <si>
    <t>HEXM</t>
  </si>
  <si>
    <t>DECM</t>
  </si>
  <si>
    <t>OCTM</t>
  </si>
  <si>
    <t>BINM</t>
  </si>
  <si>
    <t>[A…F]</t>
  </si>
  <si>
    <t>[LOGIC]</t>
  </si>
  <si>
    <r>
      <rPr>
        <sz val="10"/>
        <rFont val="Calibri"/>
        <family val="2"/>
      </rPr>
      <t>→</t>
    </r>
    <r>
      <rPr>
        <sz val="10"/>
        <rFont val="Arial"/>
        <family val="2"/>
      </rPr>
      <t>DEG</t>
    </r>
  </si>
  <si>
    <r>
      <rPr>
        <sz val="10"/>
        <rFont val="Calibri"/>
        <family val="2"/>
      </rPr>
      <t>→</t>
    </r>
    <r>
      <rPr>
        <sz val="10"/>
        <rFont val="Arial"/>
        <family val="2"/>
      </rPr>
      <t>RAD</t>
    </r>
  </si>
  <si>
    <r>
      <rPr>
        <sz val="10"/>
        <rFont val="Calibri"/>
        <family val="2"/>
      </rPr>
      <t>→</t>
    </r>
    <r>
      <rPr>
        <sz val="10"/>
        <rFont val="Arial"/>
        <family val="2"/>
      </rPr>
      <t>HR</t>
    </r>
  </si>
  <si>
    <r>
      <rPr>
        <sz val="10"/>
        <rFont val="Calibri"/>
        <family val="2"/>
      </rPr>
      <t>→</t>
    </r>
    <r>
      <rPr>
        <sz val="10"/>
        <rFont val="Arial"/>
        <family val="2"/>
      </rPr>
      <t>HMS</t>
    </r>
  </si>
  <si>
    <r>
      <rPr>
        <sz val="10"/>
        <rFont val="Calibri"/>
        <family val="2"/>
      </rPr>
      <t>→</t>
    </r>
    <r>
      <rPr>
        <sz val="10"/>
        <rFont val="Arial"/>
        <family val="2"/>
      </rPr>
      <t>REC</t>
    </r>
  </si>
  <si>
    <r>
      <rPr>
        <sz val="10"/>
        <rFont val="Calibri"/>
        <family val="2"/>
      </rPr>
      <t>→</t>
    </r>
    <r>
      <rPr>
        <sz val="10"/>
        <rFont val="Arial"/>
        <family val="2"/>
      </rPr>
      <t>POL</t>
    </r>
  </si>
  <si>
    <t>SIGN</t>
  </si>
  <si>
    <t>MOD</t>
  </si>
  <si>
    <t>COMB</t>
  </si>
  <si>
    <t>PERM</t>
  </si>
  <si>
    <t>GAM</t>
  </si>
  <si>
    <t>SEED</t>
  </si>
  <si>
    <t>ASSIGN</t>
  </si>
  <si>
    <t>gold TOP.FCN</t>
  </si>
  <si>
    <t>gold BASE [A…F}</t>
  </si>
  <si>
    <t>gold BASE LOGIC</t>
  </si>
  <si>
    <t>AND</t>
  </si>
  <si>
    <t>OR</t>
  </si>
  <si>
    <t>XOR</t>
  </si>
  <si>
    <t>NOT</t>
  </si>
  <si>
    <t>BIT?</t>
  </si>
  <si>
    <t>ROTXY</t>
  </si>
  <si>
    <t>1/X</t>
  </si>
  <si>
    <t>SQRT</t>
  </si>
  <si>
    <r>
      <t xml:space="preserve">gold </t>
    </r>
    <r>
      <rPr>
        <sz val="10"/>
        <rFont val="Calibri"/>
        <family val="2"/>
      </rPr>
      <t>Σ</t>
    </r>
    <r>
      <rPr>
        <sz val="7.5"/>
        <rFont val="Arial"/>
        <family val="2"/>
      </rPr>
      <t>-</t>
    </r>
  </si>
  <si>
    <t>gold y^x</t>
  </si>
  <si>
    <t>gold x^2</t>
  </si>
  <si>
    <t>gold 10^x</t>
  </si>
  <si>
    <t>gold e^x</t>
  </si>
  <si>
    <t>gold GTO</t>
  </si>
  <si>
    <t>ACOSH</t>
  </si>
  <si>
    <t>ALEN</t>
  </si>
  <si>
    <r>
      <t>ALL</t>
    </r>
    <r>
      <rPr>
        <sz val="10"/>
        <rFont val="Calibri"/>
        <family val="2"/>
      </rPr>
      <t>Σ</t>
    </r>
  </si>
  <si>
    <t>AOFF</t>
  </si>
  <si>
    <t>AON</t>
  </si>
  <si>
    <t>ARCL</t>
  </si>
  <si>
    <t>AROT</t>
  </si>
  <si>
    <t>ASHF</t>
  </si>
  <si>
    <t>ASINH</t>
  </si>
  <si>
    <t>ASGN</t>
  </si>
  <si>
    <t>ASTO</t>
  </si>
  <si>
    <t>ATNH</t>
  </si>
  <si>
    <t>ATOX</t>
  </si>
  <si>
    <t>BASE+</t>
  </si>
  <si>
    <t>BASE-</t>
  </si>
  <si>
    <t>BASEx</t>
  </si>
  <si>
    <r>
      <t>BASE</t>
    </r>
    <r>
      <rPr>
        <sz val="10"/>
        <rFont val="Calibri"/>
        <family val="2"/>
      </rPr>
      <t>÷</t>
    </r>
  </si>
  <si>
    <t>B+/-</t>
  </si>
  <si>
    <t>CLA</t>
  </si>
  <si>
    <t>CLD</t>
  </si>
  <si>
    <t>(first)</t>
  </si>
  <si>
    <t>(second)</t>
  </si>
  <si>
    <r>
      <t>CL</t>
    </r>
    <r>
      <rPr>
        <sz val="10"/>
        <rFont val="Calibri"/>
        <family val="2"/>
      </rPr>
      <t>Σ</t>
    </r>
  </si>
  <si>
    <t>CPLX</t>
  </si>
  <si>
    <t>COSH</t>
  </si>
  <si>
    <t>CPX?</t>
  </si>
  <si>
    <t>CUST</t>
  </si>
  <si>
    <t>DELR</t>
  </si>
  <si>
    <t>DIM?</t>
  </si>
  <si>
    <t>EDITN</t>
  </si>
  <si>
    <t>ENG</t>
  </si>
  <si>
    <t>END</t>
  </si>
  <si>
    <t>ENTR</t>
  </si>
  <si>
    <t>EXITA</t>
  </si>
  <si>
    <r>
      <rPr>
        <sz val="10"/>
        <rFont val="Perpetua Titling MT"/>
        <family val="1"/>
      </rPr>
      <t>E</t>
    </r>
    <r>
      <rPr>
        <sz val="10"/>
        <rFont val="Symbol"/>
        <family val="1"/>
        <charset val="2"/>
      </rPr>
      <t>­</t>
    </r>
    <r>
      <rPr>
        <sz val="10"/>
        <rFont val="Arial"/>
        <family val="2"/>
      </rPr>
      <t>X</t>
    </r>
  </si>
  <si>
    <r>
      <rPr>
        <sz val="10"/>
        <rFont val="Perpetua Titling MT"/>
        <family val="1"/>
      </rPr>
      <t>E</t>
    </r>
    <r>
      <rPr>
        <sz val="10"/>
        <rFont val="Symbol"/>
        <family val="1"/>
        <charset val="2"/>
      </rPr>
      <t>­</t>
    </r>
    <r>
      <rPr>
        <sz val="10"/>
        <rFont val="Arial"/>
        <family val="2"/>
      </rPr>
      <t>X-</t>
    </r>
  </si>
  <si>
    <t>FIX</t>
  </si>
  <si>
    <t>FNRM</t>
  </si>
  <si>
    <t>(third)</t>
  </si>
  <si>
    <t>GROW</t>
  </si>
  <si>
    <t>GTO</t>
  </si>
  <si>
    <t>HMS-</t>
  </si>
  <si>
    <t>I+</t>
  </si>
  <si>
    <t>I-</t>
  </si>
  <si>
    <t>INSR</t>
  </si>
  <si>
    <t>INTEG</t>
  </si>
  <si>
    <t>J+</t>
  </si>
  <si>
    <t>J-</t>
  </si>
  <si>
    <t>LASTX</t>
  </si>
  <si>
    <t>LN1+</t>
  </si>
  <si>
    <t>MAT?</t>
  </si>
  <si>
    <t>(fourth)</t>
  </si>
  <si>
    <t>OLD</t>
  </si>
  <si>
    <t>ON</t>
  </si>
  <si>
    <t>PINT</t>
  </si>
  <si>
    <t>PSLV</t>
  </si>
  <si>
    <t>POSA</t>
  </si>
  <si>
    <r>
      <t>PR</t>
    </r>
    <r>
      <rPr>
        <sz val="10"/>
        <rFont val="Calibri"/>
        <family val="2"/>
      </rPr>
      <t>Σ</t>
    </r>
  </si>
  <si>
    <t>RAN</t>
  </si>
  <si>
    <t>RCL+</t>
  </si>
  <si>
    <t>RCL-</t>
  </si>
  <si>
    <t>RCLx</t>
  </si>
  <si>
    <r>
      <t>RCL</t>
    </r>
    <r>
      <rPr>
        <sz val="10"/>
        <rFont val="Calibri"/>
        <family val="2"/>
      </rPr>
      <t>÷</t>
    </r>
  </si>
  <si>
    <t>RDX,</t>
  </si>
  <si>
    <t>RDX.</t>
  </si>
  <si>
    <t>REL?</t>
  </si>
  <si>
    <t>(fifth)</t>
  </si>
  <si>
    <t>RNRM</t>
  </si>
  <si>
    <t>RSUM</t>
  </si>
  <si>
    <t>R&lt;&gt;R</t>
  </si>
  <si>
    <r>
      <t>R</t>
    </r>
    <r>
      <rPr>
        <sz val="10"/>
        <rFont val="Symbol"/>
        <family val="1"/>
        <charset val="2"/>
      </rPr>
      <t>­</t>
    </r>
  </si>
  <si>
    <r>
      <t>R</t>
    </r>
    <r>
      <rPr>
        <sz val="10"/>
        <rFont val="Calibri"/>
        <family val="2"/>
      </rPr>
      <t>↓</t>
    </r>
  </si>
  <si>
    <t>SCI</t>
  </si>
  <si>
    <t>SINH</t>
  </si>
  <si>
    <t>SOLVE</t>
  </si>
  <si>
    <t>STO+</t>
  </si>
  <si>
    <t>STO-</t>
  </si>
  <si>
    <t>STOx</t>
  </si>
  <si>
    <r>
      <t>STO</t>
    </r>
    <r>
      <rPr>
        <sz val="10"/>
        <rFont val="Calibri"/>
        <family val="2"/>
      </rPr>
      <t>÷</t>
    </r>
  </si>
  <si>
    <t>STOP</t>
  </si>
  <si>
    <t>STR?</t>
  </si>
  <si>
    <t>TANH</t>
  </si>
  <si>
    <t>WRAP</t>
  </si>
  <si>
    <t>X&lt;&gt;</t>
  </si>
  <si>
    <t>X&lt;&gt;Y</t>
  </si>
  <si>
    <t>(sixth)</t>
  </si>
  <si>
    <t>X=Y?</t>
  </si>
  <si>
    <t>ΣREG</t>
  </si>
  <si>
    <r>
      <rPr>
        <sz val="10"/>
        <rFont val="Calibri"/>
        <family val="2"/>
      </rPr>
      <t>→</t>
    </r>
    <r>
      <rPr>
        <sz val="10"/>
        <rFont val="Arial"/>
        <family val="2"/>
      </rPr>
      <t>DEC</t>
    </r>
  </si>
  <si>
    <r>
      <rPr>
        <sz val="10"/>
        <rFont val="Calibri"/>
        <family val="2"/>
      </rPr>
      <t>→</t>
    </r>
    <r>
      <rPr>
        <sz val="10"/>
        <rFont val="Arial"/>
        <family val="2"/>
      </rPr>
      <t>DEG</t>
    </r>
  </si>
  <si>
    <r>
      <rPr>
        <sz val="10"/>
        <rFont val="Calibri"/>
        <family val="2"/>
      </rPr>
      <t>→</t>
    </r>
    <r>
      <rPr>
        <sz val="10"/>
        <rFont val="Arial"/>
        <family val="2"/>
      </rPr>
      <t>HMS</t>
    </r>
  </si>
  <si>
    <r>
      <rPr>
        <sz val="10"/>
        <rFont val="Calibri"/>
        <family val="2"/>
      </rPr>
      <t>→</t>
    </r>
    <r>
      <rPr>
        <sz val="10"/>
        <rFont val="Arial"/>
        <family val="2"/>
      </rPr>
      <t>HR</t>
    </r>
  </si>
  <si>
    <t>→OCT</t>
  </si>
  <si>
    <t>→POL</t>
  </si>
  <si>
    <t>→RAD</t>
  </si>
  <si>
    <t>→REC</t>
  </si>
  <si>
    <t>¬</t>
  </si>
  <si>
    <t>↓</t>
  </si>
  <si>
    <t>%CH</t>
  </si>
  <si>
    <t>PI</t>
  </si>
  <si>
    <r>
      <t>Y</t>
    </r>
    <r>
      <rPr>
        <sz val="10"/>
        <rFont val="Symbol"/>
        <family val="1"/>
        <charset val="2"/>
      </rPr>
      <t>­</t>
    </r>
    <r>
      <rPr>
        <sz val="10"/>
        <rFont val="Arial"/>
        <family val="2"/>
      </rPr>
      <t>X</t>
    </r>
  </si>
  <si>
    <r>
      <t>10</t>
    </r>
    <r>
      <rPr>
        <sz val="10"/>
        <rFont val="Symbol"/>
        <family val="1"/>
        <charset val="2"/>
      </rPr>
      <t>­</t>
    </r>
    <r>
      <rPr>
        <sz val="10"/>
        <rFont val="Arial"/>
        <family val="2"/>
      </rPr>
      <t>X</t>
    </r>
  </si>
  <si>
    <r>
      <t>X</t>
    </r>
    <r>
      <rPr>
        <sz val="10"/>
        <rFont val="Symbol"/>
        <family val="1"/>
        <charset val="2"/>
      </rPr>
      <t>­</t>
    </r>
    <r>
      <rPr>
        <sz val="10"/>
        <rFont val="Arial"/>
        <family val="2"/>
      </rPr>
      <t>2</t>
    </r>
  </si>
  <si>
    <r>
      <rPr>
        <sz val="10"/>
        <rFont val="Calibri"/>
        <family val="2"/>
      </rPr>
      <t>Σ</t>
    </r>
    <r>
      <rPr>
        <sz val="10"/>
        <rFont val="Arial"/>
        <family val="2"/>
      </rPr>
      <t>REG</t>
    </r>
  </si>
  <si>
    <t>ALLΣ</t>
  </si>
  <si>
    <t>BASE +/-</t>
  </si>
  <si>
    <r>
      <t>BASE</t>
    </r>
    <r>
      <rPr>
        <sz val="10"/>
        <rFont val="Symbol"/>
        <family val="1"/>
        <charset val="2"/>
      </rPr>
      <t>¸</t>
    </r>
  </si>
  <si>
    <t>CATALOG</t>
  </si>
  <si>
    <t>No Params</t>
  </si>
  <si>
    <t>ALENG</t>
  </si>
  <si>
    <t>ATANH</t>
  </si>
  <si>
    <t>Params</t>
  </si>
  <si>
    <t>[EDIT]</t>
  </si>
  <si>
    <t>gold MATRIX EDIT</t>
  </si>
  <si>
    <t>GOTO</t>
  </si>
  <si>
    <t>EXITALL</t>
  </si>
  <si>
    <r>
      <rPr>
        <sz val="10"/>
        <rFont val="Perpetua Titling MT"/>
        <family val="1"/>
      </rPr>
      <t>E</t>
    </r>
    <r>
      <rPr>
        <sz val="10"/>
        <rFont val="Symbol"/>
        <family val="1"/>
        <charset val="2"/>
      </rPr>
      <t>­</t>
    </r>
    <r>
      <rPr>
        <sz val="10"/>
        <rFont val="Arial"/>
        <family val="2"/>
      </rPr>
      <t>X-1</t>
    </r>
  </si>
  <si>
    <t>HMS+</t>
  </si>
  <si>
    <t>LN1+X</t>
  </si>
  <si>
    <t>REAL?</t>
  </si>
  <si>
    <t>[SIMQ]</t>
  </si>
  <si>
    <t>gold MATRIX SIMQ</t>
  </si>
  <si>
    <t>MATA</t>
  </si>
  <si>
    <t>MATB</t>
  </si>
  <si>
    <t>MATX</t>
  </si>
  <si>
    <t>ks counts</t>
  </si>
  <si>
    <t>00 - 11</t>
  </si>
  <si>
    <t>(CLV )</t>
  </si>
  <si>
    <t>gold CLEAR CLV</t>
  </si>
  <si>
    <t>primary ALPHA</t>
  </si>
  <si>
    <t></t>
  </si>
  <si>
    <r>
      <t xml:space="preserve">gold </t>
    </r>
    <r>
      <rPr>
        <sz val="10"/>
        <rFont val="Symbol"/>
        <family val="1"/>
        <charset val="2"/>
      </rPr>
      <t>p</t>
    </r>
  </si>
  <si>
    <t>gold %</t>
  </si>
  <si>
    <t>ks/fcn</t>
  </si>
  <si>
    <t>menu or</t>
  </si>
  <si>
    <t>ALPHA?</t>
  </si>
  <si>
    <t>menu</t>
  </si>
  <si>
    <t>alpha</t>
  </si>
  <si>
    <t>[FCN]</t>
  </si>
  <si>
    <t>[PGM]</t>
  </si>
  <si>
    <t>[REAL]</t>
  </si>
  <si>
    <t>[CPX]</t>
  </si>
  <si>
    <t>[MAT]</t>
  </si>
  <si>
    <t>[MEM]</t>
  </si>
  <si>
    <t># chars in</t>
  </si>
  <si>
    <t>fcn name</t>
  </si>
  <si>
    <t>y=2x+3</t>
  </si>
  <si>
    <t>alphs</t>
  </si>
  <si>
    <t>fcn chars</t>
  </si>
  <si>
    <t>fcn keystrokes</t>
  </si>
  <si>
    <t>25 functions</t>
  </si>
  <si>
    <t>CAT   FCN</t>
  </si>
  <si>
    <t>overall non-menu ks/fcn</t>
  </si>
  <si>
    <t>avg chars/alpha fcn</t>
  </si>
  <si>
    <t>= via keyboard</t>
  </si>
  <si>
    <t>= via menu</t>
  </si>
  <si>
    <t>= via alpha or CATALOG FCN</t>
  </si>
  <si>
    <t>(ISG)</t>
  </si>
  <si>
    <t>(DSE)</t>
  </si>
  <si>
    <t>(TONE)</t>
  </si>
  <si>
    <t>0 - 9</t>
  </si>
  <si>
    <t>00-35, 81-99</t>
  </si>
  <si>
    <t>SF, CF:</t>
  </si>
  <si>
    <t>FS?C, FC?C:</t>
  </si>
  <si>
    <t>FS?, FC?,</t>
  </si>
  <si>
    <t>(LBL)</t>
  </si>
  <si>
    <t>(XEQ)</t>
  </si>
  <si>
    <t>gold PGM.FCN ▼</t>
  </si>
  <si>
    <t>gold PGM.FCN ▼▼</t>
  </si>
  <si>
    <t>XEQ nn</t>
  </si>
  <si>
    <t>(FIX)</t>
  </si>
  <si>
    <t>(SCI)</t>
  </si>
  <si>
    <t>(ENG)</t>
  </si>
  <si>
    <t>gold PGM.FCN ▼X?Y</t>
  </si>
  <si>
    <r>
      <t>gold PGM.FCN▼</t>
    </r>
    <r>
      <rPr>
        <sz val="7.5"/>
        <rFont val="Arial"/>
        <family val="2"/>
      </rPr>
      <t xml:space="preserve"> </t>
    </r>
    <r>
      <rPr>
        <sz val="10"/>
        <rFont val="Arial"/>
        <family val="2"/>
      </rPr>
      <t>X?0</t>
    </r>
  </si>
  <si>
    <t>(VIEW)</t>
  </si>
  <si>
    <t>blue shifted</t>
  </si>
  <si>
    <t>&gt;REC</t>
  </si>
  <si>
    <t>&gt;POL</t>
  </si>
  <si>
    <t>&gt;DEG</t>
  </si>
  <si>
    <t>&gt;RAD</t>
  </si>
  <si>
    <t>&gt;HR</t>
  </si>
  <si>
    <t>&gt;HMS</t>
  </si>
  <si>
    <t>n!</t>
  </si>
  <si>
    <t>gold PGM.FCN RTN</t>
  </si>
  <si>
    <t>gold LASTx</t>
  </si>
  <si>
    <t>gold CONVERT &gt;REC</t>
  </si>
  <si>
    <t>gold CONVERT &gt;POL</t>
  </si>
  <si>
    <t>gold CONVERT &gt;DEG</t>
  </si>
  <si>
    <t>gold CONVERT &gt;RAD</t>
  </si>
  <si>
    <t>gold CONVERT &gt;HR</t>
  </si>
  <si>
    <t>gold  CONVERT &gt;HMS</t>
  </si>
  <si>
    <t>gold PROB COMB</t>
  </si>
  <si>
    <t>gold PROB PERM</t>
  </si>
  <si>
    <t>gold PROB n!</t>
  </si>
  <si>
    <t>gold PROB RAN</t>
  </si>
  <si>
    <t>gold PROB SEED</t>
  </si>
  <si>
    <t>gold CONVERT ▼ IP</t>
  </si>
  <si>
    <t>gold CONVERT ▼ FP</t>
  </si>
  <si>
    <t>gold R↑</t>
  </si>
  <si>
    <t>menu ks</t>
  </si>
  <si>
    <t>alpha ks</t>
  </si>
  <si>
    <t>menu fcns</t>
  </si>
  <si>
    <t>alpha fcns</t>
  </si>
  <si>
    <t>menu ks/fcn</t>
  </si>
  <si>
    <t>alpha ks/fcn</t>
  </si>
  <si>
    <t>overall</t>
  </si>
  <si>
    <t>grand total</t>
  </si>
  <si>
    <t>42S+</t>
  </si>
  <si>
    <t>42S</t>
  </si>
  <si>
    <t>equivalent menu functions</t>
  </si>
  <si>
    <t>non-menu ks</t>
  </si>
  <si>
    <t>non-menu fcns</t>
  </si>
  <si>
    <t>STO +-x÷, RCL +-x÷</t>
  </si>
  <si>
    <t>total menu fcns</t>
  </si>
  <si>
    <t>STO,RCL, XEQ</t>
  </si>
  <si>
    <t># CAT FCN functions (non ALPHA)</t>
  </si>
  <si>
    <t># ALPHA-spelled functions</t>
  </si>
  <si>
    <t># primary keys + (2 * tot # shifted functions) + (3 * tot # menu functions) + (3 * tot # 3-key sequences)+…</t>
  </si>
  <si>
    <r>
      <t>XEQ ALPHA [RSTUV] R ▼ [</t>
    </r>
    <r>
      <rPr>
        <sz val="10"/>
        <rFont val="Calibri"/>
        <family val="2"/>
      </rPr>
      <t>←↑↓</t>
    </r>
    <r>
      <rPr>
        <sz val="7.5"/>
        <rFont val="Arial"/>
        <family val="2"/>
      </rPr>
      <t>]</t>
    </r>
    <r>
      <rPr>
        <sz val="10"/>
        <rFont val="Arial"/>
        <family val="2"/>
      </rPr>
      <t xml:space="preserve"> </t>
    </r>
    <r>
      <rPr>
        <sz val="10"/>
        <rFont val="Calibri"/>
        <family val="2"/>
      </rPr>
      <t xml:space="preserve">↑ </t>
    </r>
    <r>
      <rPr>
        <sz val="10"/>
        <rFont val="Arial"/>
        <family val="2"/>
      </rPr>
      <t>ENTER</t>
    </r>
  </si>
  <si>
    <t>∆</t>
  </si>
</sst>
</file>

<file path=xl/styles.xml><?xml version="1.0" encoding="utf-8"?>
<styleSheet xmlns="http://schemas.openxmlformats.org/spreadsheetml/2006/main">
  <numFmts count="1">
    <numFmt numFmtId="164" formatCode="0.000"/>
  </numFmts>
  <fonts count="12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7.5"/>
      <name val="Arial"/>
      <family val="2"/>
    </font>
    <font>
      <sz val="10"/>
      <name val="Symbol"/>
      <family val="1"/>
      <charset val="2"/>
    </font>
    <font>
      <b/>
      <sz val="12"/>
      <name val="Arial"/>
      <family val="2"/>
    </font>
    <font>
      <b/>
      <sz val="10"/>
      <name val="Symbol"/>
      <family val="1"/>
      <charset val="2"/>
    </font>
    <font>
      <sz val="10"/>
      <name val="Calibri"/>
      <family val="2"/>
    </font>
    <font>
      <sz val="10"/>
      <name val="Perpetua Titling MT"/>
      <family val="1"/>
    </font>
    <font>
      <sz val="10"/>
      <name val="Terminal"/>
      <family val="3"/>
      <charset val="255"/>
    </font>
    <font>
      <b/>
      <sz val="14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D7E4BC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3" fillId="0" borderId="0" xfId="0" applyFont="1"/>
    <xf numFmtId="0" fontId="0" fillId="0" borderId="0" xfId="0" quotePrefix="1" applyAlignment="1">
      <alignment horizontal="center"/>
    </xf>
    <xf numFmtId="0" fontId="0" fillId="0" borderId="3" xfId="0" applyBorder="1" applyAlignment="1">
      <alignment horizontal="center"/>
    </xf>
    <xf numFmtId="0" fontId="0" fillId="8" borderId="1" xfId="0" applyFill="1" applyBorder="1"/>
    <xf numFmtId="0" fontId="0" fillId="0" borderId="5" xfId="0" applyBorder="1" applyAlignment="1">
      <alignment horizontal="center"/>
    </xf>
    <xf numFmtId="0" fontId="0" fillId="0" borderId="5" xfId="0" applyBorder="1"/>
    <xf numFmtId="0" fontId="2" fillId="0" borderId="0" xfId="0" applyFont="1"/>
    <xf numFmtId="0" fontId="3" fillId="0" borderId="0" xfId="0" applyFont="1" applyAlignment="1">
      <alignment horizontal="center"/>
    </xf>
    <xf numFmtId="0" fontId="0" fillId="0" borderId="0" xfId="0" quotePrefix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4" fontId="2" fillId="9" borderId="1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Alignment="1">
      <alignment horizontal="left"/>
    </xf>
    <xf numFmtId="0" fontId="3" fillId="0" borderId="5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3" fillId="10" borderId="0" xfId="0" applyFont="1" applyFill="1" applyBorder="1" applyAlignment="1">
      <alignment horizontal="center"/>
    </xf>
    <xf numFmtId="0" fontId="3" fillId="10" borderId="3" xfId="0" applyFont="1" applyFill="1" applyBorder="1" applyAlignment="1">
      <alignment horizontal="center"/>
    </xf>
    <xf numFmtId="0" fontId="3" fillId="11" borderId="0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/>
    </xf>
    <xf numFmtId="0" fontId="3" fillId="12" borderId="0" xfId="0" applyFont="1" applyFill="1" applyBorder="1" applyAlignment="1">
      <alignment horizontal="center"/>
    </xf>
    <xf numFmtId="0" fontId="3" fillId="12" borderId="3" xfId="0" applyFont="1" applyFill="1" applyBorder="1" applyAlignment="1">
      <alignment horizontal="center"/>
    </xf>
    <xf numFmtId="0" fontId="3" fillId="13" borderId="0" xfId="0" applyFont="1" applyFill="1" applyBorder="1" applyAlignment="1">
      <alignment horizontal="center"/>
    </xf>
    <xf numFmtId="0" fontId="3" fillId="14" borderId="0" xfId="0" applyFont="1" applyFill="1" applyBorder="1" applyAlignment="1">
      <alignment horizontal="center"/>
    </xf>
    <xf numFmtId="0" fontId="3" fillId="14" borderId="3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0" xfId="0" applyNumberForma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164" fontId="3" fillId="0" borderId="0" xfId="0" applyNumberFormat="1" applyFont="1" applyAlignment="1">
      <alignment horizontal="right"/>
    </xf>
    <xf numFmtId="164" fontId="0" fillId="0" borderId="3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7" xfId="0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0" fillId="0" borderId="7" xfId="0" applyBorder="1"/>
    <xf numFmtId="0" fontId="3" fillId="0" borderId="7" xfId="0" applyFont="1" applyBorder="1" applyAlignment="1">
      <alignment horizontal="center"/>
    </xf>
    <xf numFmtId="0" fontId="0" fillId="11" borderId="9" xfId="0" applyFill="1" applyBorder="1" applyAlignment="1">
      <alignment horizontal="center"/>
    </xf>
    <xf numFmtId="0" fontId="3" fillId="13" borderId="10" xfId="0" applyFont="1" applyFill="1" applyBorder="1" applyAlignment="1">
      <alignment horizontal="center"/>
    </xf>
    <xf numFmtId="0" fontId="3" fillId="11" borderId="10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11" borderId="8" xfId="0" applyFont="1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3" fillId="11" borderId="7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11" borderId="11" xfId="0" applyFill="1" applyBorder="1" applyAlignment="1">
      <alignment horizontal="center"/>
    </xf>
    <xf numFmtId="0" fontId="3" fillId="11" borderId="12" xfId="0" applyFont="1" applyFill="1" applyBorder="1" applyAlignment="1">
      <alignment horizontal="center"/>
    </xf>
    <xf numFmtId="0" fontId="3" fillId="11" borderId="13" xfId="0" applyFont="1" applyFill="1" applyBorder="1" applyAlignment="1">
      <alignment horizontal="center"/>
    </xf>
    <xf numFmtId="0" fontId="3" fillId="13" borderId="11" xfId="0" applyFont="1" applyFill="1" applyBorder="1" applyAlignment="1">
      <alignment horizontal="center"/>
    </xf>
    <xf numFmtId="0" fontId="3" fillId="11" borderId="11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10" borderId="13" xfId="0" applyFont="1" applyFill="1" applyBorder="1" applyAlignment="1">
      <alignment horizontal="center"/>
    </xf>
    <xf numFmtId="0" fontId="3" fillId="10" borderId="7" xfId="0" applyFont="1" applyFill="1" applyBorder="1" applyAlignment="1">
      <alignment horizontal="center"/>
    </xf>
    <xf numFmtId="0" fontId="3" fillId="10" borderId="11" xfId="0" applyFont="1" applyFill="1" applyBorder="1" applyAlignment="1">
      <alignment horizontal="center"/>
    </xf>
    <xf numFmtId="0" fontId="3" fillId="12" borderId="7" xfId="0" applyFont="1" applyFill="1" applyBorder="1" applyAlignment="1">
      <alignment horizontal="center"/>
    </xf>
    <xf numFmtId="0" fontId="3" fillId="10" borderId="12" xfId="0" applyFont="1" applyFill="1" applyBorder="1" applyAlignment="1">
      <alignment horizontal="center"/>
    </xf>
    <xf numFmtId="0" fontId="8" fillId="10" borderId="7" xfId="0" applyFont="1" applyFill="1" applyBorder="1" applyAlignment="1">
      <alignment horizontal="center"/>
    </xf>
    <xf numFmtId="0" fontId="3" fillId="13" borderId="12" xfId="0" applyFont="1" applyFill="1" applyBorder="1" applyAlignment="1">
      <alignment horizontal="center"/>
    </xf>
    <xf numFmtId="0" fontId="8" fillId="11" borderId="7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3" fillId="12" borderId="11" xfId="0" applyFont="1" applyFill="1" applyBorder="1" applyAlignment="1">
      <alignment horizontal="center"/>
    </xf>
    <xf numFmtId="0" fontId="8" fillId="11" borderId="13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5" fillId="14" borderId="7" xfId="0" applyFont="1" applyFill="1" applyBorder="1" applyAlignment="1">
      <alignment horizontal="center"/>
    </xf>
    <xf numFmtId="0" fontId="8" fillId="14" borderId="7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0" fillId="12" borderId="14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13" borderId="14" xfId="0" applyFill="1" applyBorder="1" applyAlignment="1">
      <alignment horizontal="center"/>
    </xf>
    <xf numFmtId="0" fontId="0" fillId="0" borderId="0" xfId="0" quotePrefix="1" applyAlignment="1">
      <alignment horizontal="left"/>
    </xf>
    <xf numFmtId="0" fontId="0" fillId="0" borderId="17" xfId="0" applyBorder="1" applyAlignment="1">
      <alignment horizontal="center"/>
    </xf>
    <xf numFmtId="0" fontId="0" fillId="0" borderId="6" xfId="0" applyBorder="1"/>
    <xf numFmtId="0" fontId="3" fillId="0" borderId="0" xfId="0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11" fillId="0" borderId="0" xfId="0" applyFont="1" applyAlignment="1">
      <alignment horizontal="center" vertical="center"/>
    </xf>
    <xf numFmtId="0" fontId="0" fillId="0" borderId="0" xfId="0" applyFill="1" applyBorder="1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13" borderId="12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3" fillId="12" borderId="3" xfId="0" applyFont="1" applyFill="1" applyBorder="1" applyAlignment="1">
      <alignment horizontal="center" vertical="center"/>
    </xf>
    <xf numFmtId="0" fontId="3" fillId="10" borderId="13" xfId="0" quotePrefix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2" fontId="0" fillId="0" borderId="4" xfId="0" applyNumberFormat="1" applyBorder="1"/>
    <xf numFmtId="2" fontId="0" fillId="0" borderId="0" xfId="0" applyNumberFormat="1" applyBorder="1"/>
    <xf numFmtId="0" fontId="3" fillId="0" borderId="6" xfId="0" applyFont="1" applyBorder="1"/>
    <xf numFmtId="0" fontId="3" fillId="0" borderId="16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6" borderId="1" xfId="0" applyFont="1" applyFill="1" applyBorder="1"/>
    <xf numFmtId="0" fontId="0" fillId="0" borderId="14" xfId="0" applyBorder="1"/>
    <xf numFmtId="164" fontId="0" fillId="0" borderId="14" xfId="0" applyNumberFormat="1" applyBorder="1"/>
    <xf numFmtId="164" fontId="0" fillId="0" borderId="14" xfId="0" applyNumberFormat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0" xfId="0" applyFill="1"/>
    <xf numFmtId="0" fontId="0" fillId="0" borderId="5" xfId="0" applyFill="1" applyBorder="1"/>
    <xf numFmtId="0" fontId="3" fillId="0" borderId="0" xfId="0" applyFont="1" applyFill="1" applyAlignment="1">
      <alignment horizontal="center"/>
    </xf>
    <xf numFmtId="0" fontId="0" fillId="0" borderId="4" xfId="0" applyFill="1" applyBorder="1"/>
    <xf numFmtId="0" fontId="0" fillId="0" borderId="7" xfId="0" applyFill="1" applyBorder="1"/>
    <xf numFmtId="0" fontId="10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0" fillId="0" borderId="0" xfId="0" quotePrefix="1" applyFill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0" fillId="0" borderId="0" xfId="0" quotePrefix="1" applyFill="1" applyBorder="1" applyAlignment="1">
      <alignment horizontal="center"/>
    </xf>
    <xf numFmtId="0" fontId="0" fillId="0" borderId="3" xfId="0" applyFill="1" applyBorder="1"/>
    <xf numFmtId="0" fontId="5" fillId="0" borderId="0" xfId="0" applyFont="1" applyFill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0" fillId="0" borderId="4" xfId="0" applyFill="1" applyBorder="1" applyAlignment="1">
      <alignment horizontal="center"/>
    </xf>
    <xf numFmtId="0" fontId="2" fillId="0" borderId="0" xfId="0" quotePrefix="1" applyFont="1" applyFill="1" applyBorder="1" applyAlignment="1">
      <alignment horizontal="center"/>
    </xf>
    <xf numFmtId="0" fontId="0" fillId="0" borderId="5" xfId="0" quotePrefix="1" applyFill="1" applyBorder="1" applyAlignment="1">
      <alignment horizontal="center"/>
    </xf>
    <xf numFmtId="0" fontId="3" fillId="0" borderId="0" xfId="0" quotePrefix="1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0" fillId="0" borderId="0" xfId="0" applyFill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7" xfId="0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0" xfId="0" quotePrefix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7E4BC"/>
      <color rgb="FFFF0066"/>
      <color rgb="FFD8E4BC"/>
      <color rgb="FFB8CCE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/>
      <c:scatterChart>
        <c:scatterStyle val="lineMarker"/>
        <c:ser>
          <c:idx val="0"/>
          <c:order val="0"/>
          <c:tx>
            <c:v>fcn keystrokes per alpha chars</c:v>
          </c:tx>
          <c:spPr>
            <a:ln w="28575">
              <a:noFill/>
            </a:ln>
          </c:spPr>
          <c:trendline>
            <c:trendlineType val="linear"/>
            <c:backward val="2"/>
          </c:trendline>
          <c:xVal>
            <c:numRef>
              <c:f>Sheet1!$CE$66:$CE$90</c:f>
              <c:numCache>
                <c:formatCode>General</c:formatCode>
                <c:ptCount val="25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5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5</c:v>
                </c:pt>
                <c:pt idx="14">
                  <c:v>4</c:v>
                </c:pt>
                <c:pt idx="15">
                  <c:v>2</c:v>
                </c:pt>
                <c:pt idx="16">
                  <c:v>4</c:v>
                </c:pt>
                <c:pt idx="17">
                  <c:v>5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2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</c:numCache>
            </c:numRef>
          </c:xVal>
          <c:yVal>
            <c:numRef>
              <c:f>Sheet1!$CF$66:$CF$90</c:f>
              <c:numCache>
                <c:formatCode>General</c:formatCode>
                <c:ptCount val="25"/>
                <c:pt idx="0">
                  <c:v>9</c:v>
                </c:pt>
                <c:pt idx="1">
                  <c:v>11</c:v>
                </c:pt>
                <c:pt idx="2">
                  <c:v>12</c:v>
                </c:pt>
                <c:pt idx="3">
                  <c:v>12</c:v>
                </c:pt>
                <c:pt idx="4">
                  <c:v>9</c:v>
                </c:pt>
                <c:pt idx="5">
                  <c:v>13</c:v>
                </c:pt>
                <c:pt idx="6">
                  <c:v>11</c:v>
                </c:pt>
                <c:pt idx="7">
                  <c:v>10</c:v>
                </c:pt>
                <c:pt idx="8">
                  <c:v>10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11</c:v>
                </c:pt>
                <c:pt idx="14">
                  <c:v>12</c:v>
                </c:pt>
                <c:pt idx="15">
                  <c:v>7</c:v>
                </c:pt>
                <c:pt idx="16">
                  <c:v>11</c:v>
                </c:pt>
                <c:pt idx="17">
                  <c:v>14</c:v>
                </c:pt>
                <c:pt idx="18">
                  <c:v>11</c:v>
                </c:pt>
                <c:pt idx="19">
                  <c:v>11</c:v>
                </c:pt>
                <c:pt idx="20">
                  <c:v>13</c:v>
                </c:pt>
                <c:pt idx="21">
                  <c:v>8</c:v>
                </c:pt>
                <c:pt idx="22">
                  <c:v>11</c:v>
                </c:pt>
                <c:pt idx="23">
                  <c:v>12</c:v>
                </c:pt>
                <c:pt idx="24">
                  <c:v>11</c:v>
                </c:pt>
              </c:numCache>
            </c:numRef>
          </c:yVal>
        </c:ser>
        <c:dLbls/>
        <c:axId val="135340032"/>
        <c:axId val="135341568"/>
      </c:scatterChart>
      <c:valAx>
        <c:axId val="135340032"/>
        <c:scaling>
          <c:orientation val="minMax"/>
        </c:scaling>
        <c:axPos val="b"/>
        <c:numFmt formatCode="General" sourceLinked="1"/>
        <c:tickLblPos val="nextTo"/>
        <c:crossAx val="135341568"/>
        <c:crosses val="autoZero"/>
        <c:crossBetween val="midCat"/>
      </c:valAx>
      <c:valAx>
        <c:axId val="135341568"/>
        <c:scaling>
          <c:orientation val="minMax"/>
        </c:scaling>
        <c:axPos val="l"/>
        <c:majorGridlines/>
        <c:numFmt formatCode="General" sourceLinked="1"/>
        <c:tickLblPos val="nextTo"/>
        <c:crossAx val="135340032"/>
        <c:crosses val="autoZero"/>
        <c:crossBetween val="midCat"/>
      </c:valAx>
    </c:plotArea>
    <c:legend>
      <c:legendPos val="r"/>
      <c:layout/>
    </c:legend>
    <c:plotVisOnly val="1"/>
    <c:dispBlanksAs val="gap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61</xdr:row>
      <xdr:rowOff>123825</xdr:rowOff>
    </xdr:from>
    <xdr:to>
      <xdr:col>8</xdr:col>
      <xdr:colOff>495300</xdr:colOff>
      <xdr:row>117</xdr:row>
      <xdr:rowOff>12700</xdr:rowOff>
    </xdr:to>
    <xdr:pic>
      <xdr:nvPicPr>
        <xdr:cNvPr id="1031" name="Picture 7" descr="HP42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300" y="10544175"/>
          <a:ext cx="4981575" cy="8963025"/>
        </a:xfrm>
        <a:prstGeom prst="rect">
          <a:avLst/>
        </a:prstGeom>
        <a:noFill/>
      </xdr:spPr>
    </xdr:pic>
    <xdr:clientData/>
  </xdr:twoCellAnchor>
  <xdr:twoCellAnchor>
    <xdr:from>
      <xdr:col>81</xdr:col>
      <xdr:colOff>342900</xdr:colOff>
      <xdr:row>93</xdr:row>
      <xdr:rowOff>101600</xdr:rowOff>
    </xdr:from>
    <xdr:to>
      <xdr:col>89</xdr:col>
      <xdr:colOff>38100</xdr:colOff>
      <xdr:row>110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CP129"/>
  <sheetViews>
    <sheetView tabSelected="1" topLeftCell="BP64" zoomScale="75" zoomScaleNormal="75" workbookViewId="0">
      <selection activeCell="BW117" sqref="BW117"/>
    </sheetView>
  </sheetViews>
  <sheetFormatPr defaultRowHeight="12.75"/>
  <cols>
    <col min="2" max="2" width="9.140625" style="5"/>
    <col min="3" max="3" width="34.42578125" customWidth="1"/>
    <col min="4" max="4" width="2.5703125" customWidth="1"/>
    <col min="5" max="5" width="18.28515625" bestFit="1" customWidth="1"/>
    <col min="6" max="6" width="2.140625" customWidth="1"/>
    <col min="7" max="7" width="1.28515625" customWidth="1"/>
    <col min="11" max="11" width="10.85546875" customWidth="1"/>
    <col min="13" max="13" width="13.140625" style="8" bestFit="1" customWidth="1"/>
    <col min="14" max="14" width="13.7109375" customWidth="1"/>
    <col min="15" max="15" width="11.140625" customWidth="1"/>
    <col min="16" max="17" width="13.28515625" customWidth="1"/>
    <col min="18" max="18" width="19.7109375" style="8" customWidth="1"/>
    <col min="19" max="19" width="19.140625" style="8" customWidth="1"/>
    <col min="20" max="20" width="9.42578125" style="8" customWidth="1"/>
    <col min="21" max="21" width="1.5703125" customWidth="1"/>
    <col min="22" max="22" width="14.140625" style="8" bestFit="1" customWidth="1"/>
    <col min="23" max="23" width="15.7109375" customWidth="1"/>
    <col min="24" max="24" width="18.42578125" customWidth="1"/>
    <col min="25" max="25" width="16.140625" customWidth="1"/>
    <col min="26" max="26" width="16.5703125" customWidth="1"/>
    <col min="27" max="27" width="17.42578125" customWidth="1"/>
    <col min="28" max="28" width="18.140625" customWidth="1"/>
    <col min="29" max="29" width="17" customWidth="1"/>
    <col min="30" max="30" width="18.42578125" customWidth="1"/>
    <col min="31" max="31" width="19.42578125" customWidth="1"/>
    <col min="32" max="32" width="20.140625" customWidth="1"/>
    <col min="33" max="34" width="20.7109375" customWidth="1"/>
    <col min="35" max="35" width="20.140625" customWidth="1"/>
    <col min="36" max="36" width="11.7109375" customWidth="1"/>
    <col min="37" max="37" width="11.85546875" customWidth="1"/>
    <col min="38" max="40" width="18.28515625" bestFit="1" customWidth="1"/>
    <col min="41" max="41" width="11.140625" customWidth="1"/>
    <col min="42" max="42" width="15.42578125" bestFit="1" customWidth="1"/>
    <col min="43" max="43" width="13" customWidth="1"/>
    <col min="44" max="44" width="11.140625" customWidth="1"/>
    <col min="45" max="45" width="12.85546875" customWidth="1"/>
    <col min="46" max="46" width="17.42578125" customWidth="1"/>
    <col min="47" max="47" width="16.85546875" customWidth="1"/>
    <col min="48" max="48" width="11" customWidth="1"/>
    <col min="49" max="49" width="15.140625" customWidth="1"/>
    <col min="50" max="50" width="20.42578125" customWidth="1"/>
    <col min="51" max="51" width="13.85546875" customWidth="1"/>
    <col min="52" max="53" width="15.5703125" customWidth="1"/>
    <col min="54" max="54" width="14" customWidth="1"/>
    <col min="55" max="55" width="16.5703125" customWidth="1"/>
    <col min="56" max="56" width="10.28515625" customWidth="1"/>
    <col min="57" max="59" width="13.7109375" customWidth="1"/>
    <col min="60" max="61" width="16.7109375" customWidth="1"/>
    <col min="62" max="62" width="17.7109375" customWidth="1"/>
    <col min="63" max="63" width="20.85546875" customWidth="1"/>
    <col min="64" max="64" width="20.42578125" customWidth="1"/>
    <col min="65" max="66" width="13.140625" customWidth="1"/>
    <col min="67" max="68" width="13.85546875" customWidth="1"/>
    <col min="69" max="69" width="10.42578125" customWidth="1"/>
    <col min="70" max="71" width="9.140625" customWidth="1"/>
    <col min="72" max="72" width="16.28515625" customWidth="1"/>
    <col min="73" max="80" width="13.85546875" customWidth="1"/>
    <col min="91" max="91" width="14.28515625" customWidth="1"/>
    <col min="92" max="92" width="36.28515625" customWidth="1"/>
  </cols>
  <sheetData>
    <row r="2" spans="3:5">
      <c r="E2" s="5" t="s">
        <v>147</v>
      </c>
    </row>
    <row r="3" spans="3:5" ht="13.5" thickBot="1"/>
    <row r="4" spans="3:5" ht="13.5" thickBot="1">
      <c r="C4" t="s">
        <v>2</v>
      </c>
      <c r="E4" s="1">
        <v>37</v>
      </c>
    </row>
    <row r="5" spans="3:5" ht="13.5" thickBot="1"/>
    <row r="6" spans="3:5" ht="13.5" thickBot="1">
      <c r="C6" t="s">
        <v>6</v>
      </c>
      <c r="E6" s="13">
        <v>1</v>
      </c>
    </row>
    <row r="7" spans="3:5" ht="13.5" thickBot="1">
      <c r="E7" s="13" t="s">
        <v>159</v>
      </c>
    </row>
    <row r="8" spans="3:5" ht="13.5" thickBot="1">
      <c r="C8" t="s">
        <v>7</v>
      </c>
      <c r="E8" s="13">
        <f>M106</f>
        <v>19</v>
      </c>
    </row>
    <row r="9" spans="3:5" ht="13.5" thickBot="1">
      <c r="E9" s="13"/>
    </row>
    <row r="10" spans="3:5" ht="13.5" thickBot="1">
      <c r="C10" s="19" t="s">
        <v>8</v>
      </c>
      <c r="E10" s="13">
        <v>0</v>
      </c>
    </row>
    <row r="11" spans="3:5" ht="13.5" thickBot="1"/>
    <row r="12" spans="3:5" ht="13.5" thickBot="1">
      <c r="C12" t="s">
        <v>9</v>
      </c>
      <c r="E12" s="14">
        <v>3</v>
      </c>
    </row>
    <row r="13" spans="3:5" ht="13.5" thickBot="1">
      <c r="E13" s="14" t="s">
        <v>625</v>
      </c>
    </row>
    <row r="14" spans="3:5" ht="13.5" thickBot="1">
      <c r="C14" t="s">
        <v>10</v>
      </c>
      <c r="E14" s="14">
        <f>SUM(N106:O106)+S106</f>
        <v>625</v>
      </c>
    </row>
    <row r="15" spans="3:5" ht="13.5" thickBot="1">
      <c r="E15" s="2"/>
    </row>
    <row r="16" spans="3:5" ht="13.5" thickBot="1">
      <c r="C16" t="s">
        <v>11</v>
      </c>
      <c r="E16" s="17">
        <v>8</v>
      </c>
    </row>
    <row r="17" spans="3:5" ht="13.5" thickBot="1">
      <c r="E17" s="122" t="s">
        <v>623</v>
      </c>
    </row>
    <row r="18" spans="3:5" ht="13.5" thickBot="1">
      <c r="C18" t="s">
        <v>12</v>
      </c>
      <c r="E18" s="17">
        <f>SUM(P106:Q106)/8</f>
        <v>210</v>
      </c>
    </row>
    <row r="19" spans="3:5" ht="13.5" thickBot="1">
      <c r="E19" s="2"/>
    </row>
    <row r="20" spans="3:5" ht="13.5" thickBot="1">
      <c r="C20" t="s">
        <v>55</v>
      </c>
      <c r="E20" s="15">
        <v>1</v>
      </c>
    </row>
    <row r="21" spans="3:5" ht="13.5" thickBot="1">
      <c r="E21" s="15" t="s">
        <v>409</v>
      </c>
    </row>
    <row r="22" spans="3:5" ht="13.5" thickBot="1">
      <c r="C22" t="s">
        <v>56</v>
      </c>
      <c r="E22" s="15">
        <f>R106</f>
        <v>205</v>
      </c>
    </row>
    <row r="23" spans="3:5" ht="13.5" thickBot="1">
      <c r="E23" s="2"/>
    </row>
    <row r="24" spans="3:5" ht="13.5" thickBot="1">
      <c r="C24" t="s">
        <v>626</v>
      </c>
      <c r="E24" s="16">
        <v>13</v>
      </c>
    </row>
    <row r="25" spans="3:5" ht="13.5" thickBot="1">
      <c r="E25" s="16"/>
    </row>
    <row r="26" spans="3:5" ht="13.5" thickBot="1">
      <c r="E26" s="16"/>
    </row>
    <row r="27" spans="3:5" ht="13.5" thickBot="1">
      <c r="E27" s="2"/>
    </row>
    <row r="28" spans="3:5" ht="13.5" thickBot="1">
      <c r="C28" t="s">
        <v>627</v>
      </c>
      <c r="E28" s="22">
        <f>BS109+BU106</f>
        <v>235</v>
      </c>
    </row>
    <row r="29" spans="3:5" ht="13.5" thickBot="1">
      <c r="E29" s="22"/>
    </row>
    <row r="30" spans="3:5" ht="13.5" thickBot="1">
      <c r="E30" s="22"/>
    </row>
    <row r="31" spans="3:5" ht="13.5" thickBot="1">
      <c r="E31" s="2"/>
    </row>
    <row r="32" spans="3:5" ht="13.5" thickBot="1">
      <c r="C32" t="s">
        <v>57</v>
      </c>
      <c r="E32" s="18">
        <v>35</v>
      </c>
    </row>
    <row r="33" spans="1:17" ht="13.5" thickBot="1">
      <c r="E33" s="18"/>
    </row>
    <row r="34" spans="1:17" ht="13.5" thickBot="1">
      <c r="C34" t="s">
        <v>58</v>
      </c>
      <c r="E34" s="18">
        <f>BP107</f>
        <v>3144</v>
      </c>
    </row>
    <row r="35" spans="1:17" ht="13.5" thickBot="1">
      <c r="A35" s="4"/>
      <c r="B35" s="6"/>
      <c r="C35" s="4"/>
      <c r="D35" s="4"/>
      <c r="E35" s="4"/>
      <c r="F35" s="4"/>
      <c r="G35" s="4"/>
      <c r="H35" s="4"/>
      <c r="I35" s="4"/>
      <c r="J35" s="4"/>
      <c r="K35" s="4"/>
      <c r="L35" s="4"/>
      <c r="M35" s="21"/>
      <c r="N35" s="4"/>
      <c r="O35" s="4"/>
      <c r="P35" s="2"/>
      <c r="Q35" s="2"/>
    </row>
    <row r="36" spans="1:17" ht="13.5" thickBot="1">
      <c r="A36" s="2"/>
      <c r="B36" s="7"/>
      <c r="C36" s="2"/>
      <c r="D36" s="2"/>
      <c r="E36" s="4"/>
      <c r="F36" s="2"/>
      <c r="G36" s="2"/>
      <c r="H36" s="2"/>
      <c r="I36" s="2"/>
      <c r="J36" s="2"/>
      <c r="K36" s="2"/>
      <c r="L36" s="2"/>
      <c r="M36" s="12"/>
    </row>
    <row r="37" spans="1:17" ht="13.5" thickBot="1">
      <c r="C37" t="s">
        <v>1</v>
      </c>
      <c r="E37" s="3">
        <f>E4-E41</f>
        <v>33</v>
      </c>
      <c r="H37" t="s">
        <v>33</v>
      </c>
    </row>
    <row r="38" spans="1:17" ht="13.5" thickBot="1"/>
    <row r="39" spans="1:17" ht="13.5" thickBot="1">
      <c r="C39" t="s">
        <v>28</v>
      </c>
      <c r="E39" s="1">
        <f>L106</f>
        <v>33</v>
      </c>
      <c r="H39" t="s">
        <v>34</v>
      </c>
    </row>
    <row r="40" spans="1:17" ht="13.5" thickBot="1"/>
    <row r="41" spans="1:17" ht="13.5" thickBot="1">
      <c r="C41" t="s">
        <v>29</v>
      </c>
      <c r="E41" s="1">
        <f>E6+E12</f>
        <v>4</v>
      </c>
      <c r="H41" t="s">
        <v>35</v>
      </c>
    </row>
    <row r="42" spans="1:17" ht="13.5" thickBot="1">
      <c r="E42" s="2"/>
    </row>
    <row r="43" spans="1:17" ht="13.5" thickBot="1">
      <c r="C43" t="s">
        <v>30</v>
      </c>
      <c r="E43" s="1">
        <f>E8+E14</f>
        <v>644</v>
      </c>
      <c r="H43" t="s">
        <v>36</v>
      </c>
    </row>
    <row r="44" spans="1:17" ht="13.5" thickBot="1"/>
    <row r="45" spans="1:17" ht="13.5" thickBot="1">
      <c r="C45" t="s">
        <v>31</v>
      </c>
      <c r="E45" s="1">
        <f>E16*E18</f>
        <v>1680</v>
      </c>
      <c r="H45" s="19" t="s">
        <v>62</v>
      </c>
      <c r="I45" s="19"/>
      <c r="J45" s="19"/>
    </row>
    <row r="46" spans="1:17" ht="13.5" thickBot="1">
      <c r="E46" s="2"/>
      <c r="H46" s="19"/>
      <c r="I46" s="19"/>
      <c r="J46" s="19"/>
    </row>
    <row r="47" spans="1:17" ht="13.5" thickBot="1">
      <c r="C47" t="s">
        <v>59</v>
      </c>
      <c r="E47" s="1">
        <f>E20*E22</f>
        <v>205</v>
      </c>
      <c r="H47" s="19" t="s">
        <v>63</v>
      </c>
      <c r="I47" s="19"/>
      <c r="J47" s="19"/>
    </row>
    <row r="48" spans="1:17" ht="13.5" thickBot="1">
      <c r="E48" s="2"/>
      <c r="H48" s="19"/>
      <c r="I48" s="19"/>
      <c r="J48" s="19"/>
    </row>
    <row r="49" spans="2:94" ht="13.5" thickBot="1">
      <c r="C49" t="s">
        <v>60</v>
      </c>
      <c r="E49" s="1">
        <f>E34</f>
        <v>3144</v>
      </c>
      <c r="H49" s="19"/>
      <c r="I49" s="19"/>
      <c r="J49" s="19"/>
    </row>
    <row r="50" spans="2:94" ht="13.5" thickBot="1">
      <c r="E50" s="2"/>
      <c r="H50" s="19"/>
      <c r="I50" s="19"/>
      <c r="J50" s="19"/>
    </row>
    <row r="51" spans="2:94" ht="13.5" thickBot="1">
      <c r="C51" t="s">
        <v>61</v>
      </c>
      <c r="E51" s="1">
        <f>BP111</f>
        <v>17136</v>
      </c>
      <c r="H51" s="19"/>
      <c r="I51" s="19"/>
      <c r="J51" s="19"/>
    </row>
    <row r="52" spans="2:94" ht="13.5" thickBot="1"/>
    <row r="53" spans="2:94" ht="13.5" thickBot="1">
      <c r="C53" t="s">
        <v>32</v>
      </c>
      <c r="E53" s="1">
        <f>E39+E43+E45+E47+E49+E24+E28</f>
        <v>5954</v>
      </c>
      <c r="H53" t="s">
        <v>37</v>
      </c>
    </row>
    <row r="54" spans="2:94" ht="13.5" thickBot="1">
      <c r="E54" s="2"/>
    </row>
    <row r="55" spans="2:94" ht="13.5" thickBot="1">
      <c r="C55" t="s">
        <v>4</v>
      </c>
      <c r="E55" s="29">
        <f>(36+36)/37</f>
        <v>1.9459459459459461</v>
      </c>
      <c r="H55" t="s">
        <v>38</v>
      </c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V55" s="25"/>
      <c r="AW55" s="25"/>
      <c r="AX55" s="25"/>
    </row>
    <row r="56" spans="2:94" ht="13.5" thickBot="1"/>
    <row r="57" spans="2:94" ht="13.5" thickBot="1">
      <c r="C57" t="s">
        <v>0</v>
      </c>
      <c r="E57" s="1">
        <f>E39+SUM(M110:S110)+Q107+BQ110+BU110+E51</f>
        <v>32104</v>
      </c>
      <c r="H57" t="s">
        <v>628</v>
      </c>
    </row>
    <row r="58" spans="2:94" ht="13.5" thickBot="1"/>
    <row r="59" spans="2:94" s="8" customFormat="1" ht="13.5" thickBot="1">
      <c r="B59" s="5"/>
      <c r="C59" s="32" t="s">
        <v>5</v>
      </c>
      <c r="E59" s="29">
        <f>E57/E53</f>
        <v>5.392005374538126</v>
      </c>
      <c r="H59" s="32" t="s">
        <v>3</v>
      </c>
    </row>
    <row r="60" spans="2:94">
      <c r="BE60" s="8"/>
      <c r="BF60" s="8"/>
      <c r="BG60" s="8"/>
      <c r="BH60" s="8"/>
      <c r="BI60" s="8"/>
      <c r="BJ60" s="8"/>
      <c r="BK60" s="8"/>
      <c r="BL60" s="8"/>
    </row>
    <row r="61" spans="2:94" s="8" customFormat="1">
      <c r="B61" s="5"/>
      <c r="K61" s="126"/>
      <c r="L61" s="126"/>
      <c r="M61" s="126"/>
      <c r="N61" s="126"/>
      <c r="O61" s="126"/>
      <c r="P61" s="126"/>
      <c r="Q61" s="126"/>
      <c r="R61" s="126"/>
      <c r="S61" s="126"/>
      <c r="T61" s="126"/>
      <c r="U61" s="126"/>
      <c r="V61" s="126"/>
      <c r="W61" s="126"/>
      <c r="X61" s="126"/>
      <c r="Y61" s="126"/>
      <c r="Z61" s="126"/>
      <c r="AA61" s="126"/>
      <c r="AB61" s="126"/>
      <c r="AC61" s="126"/>
      <c r="AD61" s="126"/>
      <c r="AE61" s="126"/>
      <c r="AF61" s="126"/>
      <c r="AG61" s="126"/>
      <c r="AH61" s="126"/>
      <c r="AI61" s="126"/>
      <c r="AJ61" s="126"/>
      <c r="AK61" s="126"/>
      <c r="AL61" s="126"/>
      <c r="AM61" s="126"/>
      <c r="AN61" s="126"/>
      <c r="AO61" s="126"/>
      <c r="AP61" s="126"/>
      <c r="AQ61" s="126"/>
      <c r="AR61" s="126"/>
      <c r="AS61" s="126"/>
      <c r="AT61" s="126"/>
      <c r="AU61" s="126"/>
      <c r="AV61" s="126"/>
      <c r="AW61" s="126"/>
      <c r="AX61" s="126"/>
      <c r="AY61" s="126"/>
      <c r="AZ61" s="126"/>
      <c r="BA61" s="126"/>
      <c r="BB61" s="126"/>
      <c r="BC61" s="126"/>
      <c r="BD61" s="126"/>
      <c r="BE61" s="126"/>
      <c r="BF61" s="126"/>
      <c r="BG61" s="126"/>
      <c r="BH61" s="126"/>
      <c r="BI61" s="126"/>
      <c r="BJ61" s="126"/>
      <c r="BK61" s="126"/>
      <c r="BL61" s="126"/>
      <c r="BM61" s="126"/>
      <c r="BN61" s="126"/>
      <c r="BO61" s="126"/>
      <c r="BP61" s="126"/>
      <c r="BQ61" s="11"/>
      <c r="BR61" s="11"/>
      <c r="BS61" s="12"/>
      <c r="BT61" s="12"/>
    </row>
    <row r="62" spans="2:94" s="8" customFormat="1" ht="13.5" thickBot="1">
      <c r="B62" s="5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>
        <v>1</v>
      </c>
      <c r="X62" s="126">
        <v>2</v>
      </c>
      <c r="Y62" s="126">
        <v>3</v>
      </c>
      <c r="Z62" s="126">
        <v>4</v>
      </c>
      <c r="AA62" s="126">
        <v>5</v>
      </c>
      <c r="AB62" s="126">
        <v>6</v>
      </c>
      <c r="AC62" s="126">
        <v>7</v>
      </c>
      <c r="AD62" s="126">
        <v>8</v>
      </c>
      <c r="AE62" s="126">
        <v>9</v>
      </c>
      <c r="AF62" s="126">
        <v>10</v>
      </c>
      <c r="AG62" s="126">
        <v>11</v>
      </c>
      <c r="AH62" s="126">
        <v>12</v>
      </c>
      <c r="AI62" s="126">
        <v>13</v>
      </c>
      <c r="AJ62" s="126">
        <v>14</v>
      </c>
      <c r="AK62" s="126">
        <v>15</v>
      </c>
      <c r="AL62" s="126"/>
      <c r="AM62" s="126"/>
      <c r="AN62" s="126"/>
      <c r="AO62" s="126">
        <v>16</v>
      </c>
      <c r="AP62" s="126"/>
      <c r="AQ62" s="126">
        <v>17</v>
      </c>
      <c r="AR62" s="126">
        <v>18</v>
      </c>
      <c r="AS62" s="126">
        <v>19</v>
      </c>
      <c r="AT62" s="126">
        <v>20</v>
      </c>
      <c r="AU62" s="126">
        <v>21</v>
      </c>
      <c r="AV62" s="126">
        <v>22</v>
      </c>
      <c r="AW62" s="126">
        <v>23</v>
      </c>
      <c r="AX62" s="126">
        <v>24</v>
      </c>
      <c r="AY62" s="126">
        <v>25</v>
      </c>
      <c r="AZ62" s="126">
        <v>26</v>
      </c>
      <c r="BA62" s="126">
        <v>27</v>
      </c>
      <c r="BB62" s="126">
        <v>28</v>
      </c>
      <c r="BC62" s="126">
        <v>29</v>
      </c>
      <c r="BD62" s="126">
        <v>30</v>
      </c>
      <c r="BE62" s="126">
        <v>31</v>
      </c>
      <c r="BF62" s="126"/>
      <c r="BG62" s="126"/>
      <c r="BH62" s="126"/>
      <c r="BI62" s="126"/>
      <c r="BJ62" s="126"/>
      <c r="BK62" s="126">
        <v>32</v>
      </c>
      <c r="BL62" s="126">
        <v>33</v>
      </c>
      <c r="BM62" s="126">
        <v>34</v>
      </c>
      <c r="BN62" s="126"/>
      <c r="BO62" s="126">
        <v>35</v>
      </c>
      <c r="BP62" s="126"/>
      <c r="BQ62" s="127"/>
      <c r="BR62" s="127"/>
      <c r="BS62" s="21"/>
      <c r="BT62" s="12"/>
      <c r="BU62" s="11" t="s">
        <v>517</v>
      </c>
      <c r="BV62" s="11"/>
      <c r="BW62" s="11" t="s">
        <v>274</v>
      </c>
      <c r="BX62" s="11" t="s">
        <v>274</v>
      </c>
      <c r="BY62" s="11" t="s">
        <v>274</v>
      </c>
      <c r="BZ62" s="11" t="s">
        <v>274</v>
      </c>
      <c r="CA62" s="11" t="s">
        <v>274</v>
      </c>
      <c r="CB62" s="11" t="s">
        <v>274</v>
      </c>
      <c r="CL62" s="120" t="s">
        <v>618</v>
      </c>
      <c r="CM62" s="119" t="s">
        <v>618</v>
      </c>
      <c r="CN62" s="119" t="s">
        <v>619</v>
      </c>
      <c r="CO62" s="119" t="s">
        <v>619</v>
      </c>
      <c r="CP62" s="94"/>
    </row>
    <row r="63" spans="2:94">
      <c r="K63" s="128"/>
      <c r="L63" s="31"/>
      <c r="M63" s="11" t="s">
        <v>13</v>
      </c>
      <c r="N63" s="31" t="s">
        <v>14</v>
      </c>
      <c r="O63" s="126" t="s">
        <v>13</v>
      </c>
      <c r="P63" s="31" t="s">
        <v>14</v>
      </c>
      <c r="Q63" s="31" t="s">
        <v>14</v>
      </c>
      <c r="R63" s="31" t="s">
        <v>314</v>
      </c>
      <c r="S63" s="31"/>
      <c r="T63" s="31"/>
      <c r="U63" s="129"/>
      <c r="V63" s="11"/>
      <c r="W63" s="11" t="s">
        <v>43</v>
      </c>
      <c r="X63" s="11" t="s">
        <v>43</v>
      </c>
      <c r="Y63" s="11" t="s">
        <v>43</v>
      </c>
      <c r="Z63" s="11" t="s">
        <v>43</v>
      </c>
      <c r="AA63" s="11" t="s">
        <v>43</v>
      </c>
      <c r="AB63" s="11" t="s">
        <v>43</v>
      </c>
      <c r="AC63" s="11" t="s">
        <v>43</v>
      </c>
      <c r="AD63" s="11" t="s">
        <v>43</v>
      </c>
      <c r="AE63" s="11" t="s">
        <v>43</v>
      </c>
      <c r="AF63" s="11" t="s">
        <v>43</v>
      </c>
      <c r="AG63" s="11" t="s">
        <v>43</v>
      </c>
      <c r="AH63" s="11" t="s">
        <v>43</v>
      </c>
      <c r="AI63" s="11" t="s">
        <v>43</v>
      </c>
      <c r="AJ63" s="11" t="s">
        <v>43</v>
      </c>
      <c r="AK63" s="11" t="s">
        <v>43</v>
      </c>
      <c r="AL63" s="11" t="s">
        <v>43</v>
      </c>
      <c r="AM63" s="11" t="s">
        <v>43</v>
      </c>
      <c r="AN63" s="11" t="s">
        <v>43</v>
      </c>
      <c r="AO63" s="11" t="s">
        <v>43</v>
      </c>
      <c r="AP63" s="11"/>
      <c r="AQ63" s="11" t="s">
        <v>43</v>
      </c>
      <c r="AR63" s="11" t="s">
        <v>43</v>
      </c>
      <c r="AS63" s="11" t="s">
        <v>43</v>
      </c>
      <c r="AT63" s="11" t="s">
        <v>43</v>
      </c>
      <c r="AU63" s="11" t="s">
        <v>43</v>
      </c>
      <c r="AV63" s="11" t="s">
        <v>43</v>
      </c>
      <c r="AW63" s="11" t="s">
        <v>43</v>
      </c>
      <c r="AX63" s="11" t="s">
        <v>43</v>
      </c>
      <c r="AY63" s="11" t="s">
        <v>43</v>
      </c>
      <c r="AZ63" s="11" t="s">
        <v>43</v>
      </c>
      <c r="BA63" s="11" t="s">
        <v>43</v>
      </c>
      <c r="BB63" s="11" t="s">
        <v>43</v>
      </c>
      <c r="BC63" s="11" t="s">
        <v>43</v>
      </c>
      <c r="BD63" s="11" t="s">
        <v>43</v>
      </c>
      <c r="BE63" s="11" t="s">
        <v>43</v>
      </c>
      <c r="BF63" s="11" t="s">
        <v>304</v>
      </c>
      <c r="BG63" s="11" t="s">
        <v>304</v>
      </c>
      <c r="BH63" s="28" t="s">
        <v>577</v>
      </c>
      <c r="BI63" s="28" t="s">
        <v>577</v>
      </c>
      <c r="BJ63" s="28" t="s">
        <v>578</v>
      </c>
      <c r="BK63" s="11" t="s">
        <v>43</v>
      </c>
      <c r="BL63" s="11" t="s">
        <v>43</v>
      </c>
      <c r="BM63" s="11" t="s">
        <v>43</v>
      </c>
      <c r="BN63" s="11" t="s">
        <v>43</v>
      </c>
      <c r="BO63" s="55" t="s">
        <v>43</v>
      </c>
      <c r="BP63" s="11"/>
      <c r="BQ63" s="28" t="s">
        <v>561</v>
      </c>
      <c r="BR63" s="11"/>
      <c r="BS63" s="56" t="s">
        <v>544</v>
      </c>
      <c r="BT63" s="28" t="s">
        <v>554</v>
      </c>
      <c r="BU63" s="11" t="s">
        <v>521</v>
      </c>
      <c r="BV63" s="11"/>
      <c r="BW63" s="11" t="s">
        <v>275</v>
      </c>
      <c r="BX63" s="11" t="s">
        <v>275</v>
      </c>
      <c r="BY63" s="11" t="s">
        <v>275</v>
      </c>
      <c r="BZ63" s="11" t="s">
        <v>275</v>
      </c>
      <c r="CA63" s="11" t="s">
        <v>275</v>
      </c>
      <c r="CB63" s="11" t="s">
        <v>275</v>
      </c>
      <c r="CL63" s="10"/>
      <c r="CM63" s="30" t="s">
        <v>13</v>
      </c>
      <c r="CN63" s="30" t="s">
        <v>620</v>
      </c>
      <c r="CO63" s="2"/>
      <c r="CP63" s="95"/>
    </row>
    <row r="64" spans="2:94">
      <c r="K64" s="128"/>
      <c r="L64" s="31" t="s">
        <v>15</v>
      </c>
      <c r="M64" s="11" t="s">
        <v>50</v>
      </c>
      <c r="N64" s="31" t="s">
        <v>16</v>
      </c>
      <c r="O64" s="126" t="s">
        <v>17</v>
      </c>
      <c r="P64" s="31" t="s">
        <v>18</v>
      </c>
      <c r="Q64" s="31" t="s">
        <v>287</v>
      </c>
      <c r="R64" s="31" t="s">
        <v>313</v>
      </c>
      <c r="S64" s="33" t="s">
        <v>579</v>
      </c>
      <c r="T64" s="33"/>
      <c r="U64" s="129"/>
      <c r="V64" s="33" t="s">
        <v>539</v>
      </c>
      <c r="W64" s="11" t="s">
        <v>210</v>
      </c>
      <c r="X64" s="11" t="s">
        <v>211</v>
      </c>
      <c r="Y64" s="11" t="s">
        <v>238</v>
      </c>
      <c r="Z64" s="11" t="s">
        <v>239</v>
      </c>
      <c r="AA64" s="11" t="s">
        <v>240</v>
      </c>
      <c r="AB64" s="11" t="s">
        <v>241</v>
      </c>
      <c r="AC64" s="11" t="s">
        <v>242</v>
      </c>
      <c r="AD64" s="126" t="s">
        <v>249</v>
      </c>
      <c r="AE64" s="126" t="s">
        <v>250</v>
      </c>
      <c r="AF64" s="126" t="s">
        <v>251</v>
      </c>
      <c r="AG64" s="126" t="s">
        <v>252</v>
      </c>
      <c r="AH64" s="126" t="s">
        <v>253</v>
      </c>
      <c r="AI64" s="130" t="s">
        <v>254</v>
      </c>
      <c r="AJ64" s="11" t="s">
        <v>303</v>
      </c>
      <c r="AK64" s="11" t="s">
        <v>207</v>
      </c>
      <c r="AL64" s="11" t="s">
        <v>208</v>
      </c>
      <c r="AM64" s="11" t="s">
        <v>209</v>
      </c>
      <c r="AN64" s="11" t="s">
        <v>316</v>
      </c>
      <c r="AO64" s="11" t="s">
        <v>309</v>
      </c>
      <c r="AP64" s="11" t="s">
        <v>538</v>
      </c>
      <c r="AQ64" s="11" t="s">
        <v>332</v>
      </c>
      <c r="AR64" s="28" t="s">
        <v>333</v>
      </c>
      <c r="AS64" s="28" t="s">
        <v>334</v>
      </c>
      <c r="AT64" s="28" t="s">
        <v>531</v>
      </c>
      <c r="AU64" s="28" t="s">
        <v>523</v>
      </c>
      <c r="AV64" s="11" t="s">
        <v>308</v>
      </c>
      <c r="AW64" s="28" t="s">
        <v>362</v>
      </c>
      <c r="AX64" s="28" t="s">
        <v>373</v>
      </c>
      <c r="AY64" s="11" t="s">
        <v>307</v>
      </c>
      <c r="AZ64" s="28" t="s">
        <v>394</v>
      </c>
      <c r="BA64" s="28" t="s">
        <v>395</v>
      </c>
      <c r="BB64" s="11" t="s">
        <v>305</v>
      </c>
      <c r="BC64" s="11" t="s">
        <v>276</v>
      </c>
      <c r="BD64" s="11" t="s">
        <v>306</v>
      </c>
      <c r="BE64" s="11" t="s">
        <v>304</v>
      </c>
      <c r="BF64" s="28" t="s">
        <v>160</v>
      </c>
      <c r="BG64" s="28" t="s">
        <v>185</v>
      </c>
      <c r="BH64" s="28" t="s">
        <v>167</v>
      </c>
      <c r="BI64" s="28" t="s">
        <v>168</v>
      </c>
      <c r="BJ64" s="28" t="s">
        <v>173</v>
      </c>
      <c r="BK64" s="28" t="s">
        <v>584</v>
      </c>
      <c r="BL64" s="28" t="s">
        <v>583</v>
      </c>
      <c r="BM64" s="11" t="s">
        <v>302</v>
      </c>
      <c r="BN64" s="28" t="s">
        <v>393</v>
      </c>
      <c r="BO64" s="55" t="s">
        <v>274</v>
      </c>
      <c r="BP64" s="11"/>
      <c r="BQ64" s="11" t="s">
        <v>518</v>
      </c>
      <c r="BR64" s="11" t="s">
        <v>535</v>
      </c>
      <c r="BS64" s="57" t="s">
        <v>545</v>
      </c>
      <c r="BT64" s="28" t="s">
        <v>555</v>
      </c>
      <c r="BU64" s="126" t="s">
        <v>493</v>
      </c>
      <c r="BV64" s="8"/>
      <c r="BW64" s="36" t="s">
        <v>430</v>
      </c>
      <c r="BX64" s="28" t="s">
        <v>431</v>
      </c>
      <c r="BY64" s="28" t="s">
        <v>448</v>
      </c>
      <c r="BZ64" s="28" t="s">
        <v>461</v>
      </c>
      <c r="CA64" s="28" t="s">
        <v>476</v>
      </c>
      <c r="CB64" s="28" t="s">
        <v>495</v>
      </c>
      <c r="CE64" s="19" t="s">
        <v>547</v>
      </c>
      <c r="CF64" s="19" t="s">
        <v>557</v>
      </c>
      <c r="CL64" s="10"/>
      <c r="CM64" s="30" t="s">
        <v>586</v>
      </c>
      <c r="CN64" s="2"/>
      <c r="CO64" s="2"/>
      <c r="CP64" s="95"/>
    </row>
    <row r="65" spans="11:94" ht="13.5" thickBot="1">
      <c r="K65" s="128"/>
      <c r="L65" s="31"/>
      <c r="M65" s="11"/>
      <c r="N65" s="129"/>
      <c r="O65" s="128"/>
      <c r="P65" s="129"/>
      <c r="Q65" s="131"/>
      <c r="R65" s="31"/>
      <c r="S65" s="31"/>
      <c r="T65" s="31"/>
      <c r="U65" s="129"/>
      <c r="V65" s="11"/>
      <c r="W65" s="126"/>
      <c r="X65" s="126"/>
      <c r="Y65" s="126"/>
      <c r="Z65" s="126"/>
      <c r="AA65" s="126"/>
      <c r="AB65" s="126"/>
      <c r="AC65" s="126"/>
      <c r="AD65" s="126"/>
      <c r="AE65" s="126"/>
      <c r="AF65" s="126"/>
      <c r="AG65" s="126"/>
      <c r="AH65" s="126"/>
      <c r="AI65" s="126"/>
      <c r="AJ65" s="102"/>
      <c r="AK65" s="128"/>
      <c r="AL65" s="128"/>
      <c r="AM65" s="128"/>
      <c r="AN65" s="128"/>
      <c r="AO65" s="102"/>
      <c r="AP65" s="102"/>
      <c r="AQ65" s="102"/>
      <c r="AR65" s="102"/>
      <c r="AS65" s="102"/>
      <c r="AT65" s="102"/>
      <c r="AU65" s="102"/>
      <c r="AV65" s="126"/>
      <c r="AW65" s="126"/>
      <c r="AX65" s="126"/>
      <c r="AY65" s="128"/>
      <c r="AZ65" s="128"/>
      <c r="BA65" s="128"/>
      <c r="BB65" s="128"/>
      <c r="BC65" s="128"/>
      <c r="BD65" s="128"/>
      <c r="BE65" s="128"/>
      <c r="BF65" s="128"/>
      <c r="BG65" s="128"/>
      <c r="BH65" s="128"/>
      <c r="BI65" s="128"/>
      <c r="BJ65" s="128"/>
      <c r="BK65" s="128"/>
      <c r="BL65" s="128"/>
      <c r="BM65" s="128"/>
      <c r="BN65" s="128"/>
      <c r="BO65" s="132"/>
      <c r="BP65" s="102"/>
      <c r="BQ65" s="128"/>
      <c r="BR65" s="128"/>
      <c r="BS65" s="58"/>
      <c r="BT65" s="2"/>
      <c r="CA65" s="2"/>
      <c r="CB65" s="2"/>
      <c r="CE65" s="19" t="s">
        <v>558</v>
      </c>
      <c r="CF65" s="19" t="s">
        <v>559</v>
      </c>
      <c r="CL65" s="10"/>
      <c r="CM65" s="12"/>
      <c r="CN65" s="2"/>
      <c r="CO65" s="2"/>
      <c r="CP65" s="95"/>
    </row>
    <row r="66" spans="11:94" ht="12.75" customHeight="1">
      <c r="K66" s="128">
        <v>1</v>
      </c>
      <c r="L66" s="33" t="s">
        <v>148</v>
      </c>
      <c r="M66" s="130" t="s">
        <v>153</v>
      </c>
      <c r="N66" s="31" t="s">
        <v>283</v>
      </c>
      <c r="O66" s="126" t="s">
        <v>283</v>
      </c>
      <c r="P66" s="31" t="s">
        <v>283</v>
      </c>
      <c r="Q66" s="31" t="s">
        <v>283</v>
      </c>
      <c r="R66" s="31" t="s">
        <v>311</v>
      </c>
      <c r="S66" s="31" t="s">
        <v>311</v>
      </c>
      <c r="T66" s="31"/>
      <c r="U66" s="129"/>
      <c r="V66" s="133" t="s">
        <v>540</v>
      </c>
      <c r="W66" s="126" t="s">
        <v>140</v>
      </c>
      <c r="X66" s="126" t="s">
        <v>77</v>
      </c>
      <c r="Y66" s="126" t="s">
        <v>88</v>
      </c>
      <c r="Z66" s="11" t="s">
        <v>98</v>
      </c>
      <c r="AA66" s="11" t="s">
        <v>107</v>
      </c>
      <c r="AB66" s="11" t="s">
        <v>117</v>
      </c>
      <c r="AC66" s="11" t="s">
        <v>127</v>
      </c>
      <c r="AD66" s="11" t="s">
        <v>255</v>
      </c>
      <c r="AE66" s="11" t="s">
        <v>42</v>
      </c>
      <c r="AF66" s="11" t="s">
        <v>260</v>
      </c>
      <c r="AG66" s="134" t="s">
        <v>87</v>
      </c>
      <c r="AH66" s="11" t="s">
        <v>89</v>
      </c>
      <c r="AI66" s="11" t="s">
        <v>86</v>
      </c>
      <c r="AJ66" s="11" t="s">
        <v>317</v>
      </c>
      <c r="AK66" s="28" t="s">
        <v>580</v>
      </c>
      <c r="AL66" s="126" t="s">
        <v>536</v>
      </c>
      <c r="AM66" s="126" t="s">
        <v>536</v>
      </c>
      <c r="AN66" s="126" t="s">
        <v>536</v>
      </c>
      <c r="AO66" s="11" t="s">
        <v>199</v>
      </c>
      <c r="AP66" s="11"/>
      <c r="AQ66" s="11" t="s">
        <v>174</v>
      </c>
      <c r="AR66" s="11" t="s">
        <v>174</v>
      </c>
      <c r="AS66" s="28" t="s">
        <v>53</v>
      </c>
      <c r="AT66" s="28" t="s">
        <v>532</v>
      </c>
      <c r="AU66" s="134" t="s">
        <v>506</v>
      </c>
      <c r="AV66" s="130" t="s">
        <v>351</v>
      </c>
      <c r="AW66" s="130" t="s">
        <v>364</v>
      </c>
      <c r="AX66" s="28" t="s">
        <v>368</v>
      </c>
      <c r="AY66" s="130" t="s">
        <v>378</v>
      </c>
      <c r="AZ66" s="126" t="s">
        <v>77</v>
      </c>
      <c r="BA66" s="130" t="s">
        <v>396</v>
      </c>
      <c r="BB66" s="130" t="s">
        <v>380</v>
      </c>
      <c r="BC66" s="126" t="s">
        <v>277</v>
      </c>
      <c r="BD66" s="130" t="s">
        <v>388</v>
      </c>
      <c r="BE66" s="130" t="s">
        <v>575</v>
      </c>
      <c r="BF66" s="126" t="s">
        <v>283</v>
      </c>
      <c r="BG66" s="126" t="s">
        <v>283</v>
      </c>
      <c r="BH66" s="126" t="s">
        <v>283</v>
      </c>
      <c r="BI66" s="126" t="s">
        <v>283</v>
      </c>
      <c r="BJ66" s="130" t="s">
        <v>570</v>
      </c>
      <c r="BK66" s="126" t="s">
        <v>194</v>
      </c>
      <c r="BL66" s="126" t="s">
        <v>187</v>
      </c>
      <c r="BM66" s="126" t="s">
        <v>288</v>
      </c>
      <c r="BN66" s="130" t="s">
        <v>351</v>
      </c>
      <c r="BO66" s="57" t="s">
        <v>548</v>
      </c>
      <c r="BP66" s="28"/>
      <c r="BQ66" s="126" t="s">
        <v>410</v>
      </c>
      <c r="BR66" s="126">
        <v>4</v>
      </c>
      <c r="BS66" s="59" t="s">
        <v>546</v>
      </c>
      <c r="BT66" s="30">
        <v>5</v>
      </c>
      <c r="BU66" s="8" t="s">
        <v>283</v>
      </c>
      <c r="BV66" s="8"/>
      <c r="BW66" s="60" t="s">
        <v>135</v>
      </c>
      <c r="BX66" s="61" t="s">
        <v>198</v>
      </c>
      <c r="BY66" s="62" t="s">
        <v>176</v>
      </c>
      <c r="BZ66" s="62" t="s">
        <v>376</v>
      </c>
      <c r="CA66" s="63" t="s">
        <v>477</v>
      </c>
      <c r="CB66" s="64" t="s">
        <v>190</v>
      </c>
      <c r="CC66" s="8"/>
      <c r="CE66" s="30">
        <v>3</v>
      </c>
      <c r="CF66" s="8">
        <v>9</v>
      </c>
      <c r="CL66" s="10">
        <v>2</v>
      </c>
      <c r="CM66" s="30" t="s">
        <v>161</v>
      </c>
      <c r="CN66" s="11" t="s">
        <v>594</v>
      </c>
      <c r="CO66" s="2">
        <v>3</v>
      </c>
      <c r="CP66" s="95"/>
    </row>
    <row r="67" spans="11:94" ht="12.75" customHeight="1">
      <c r="K67" s="128">
        <v>2</v>
      </c>
      <c r="L67" s="31" t="s">
        <v>25</v>
      </c>
      <c r="M67" s="11" t="s">
        <v>64</v>
      </c>
      <c r="N67" s="31"/>
      <c r="O67" s="126"/>
      <c r="P67" s="31"/>
      <c r="Q67" s="31"/>
      <c r="R67" s="31"/>
      <c r="S67" s="31"/>
      <c r="T67" s="31"/>
      <c r="U67" s="129"/>
      <c r="V67" s="11">
        <v>7</v>
      </c>
      <c r="W67" s="126" t="s">
        <v>141</v>
      </c>
      <c r="X67" s="126" t="s">
        <v>79</v>
      </c>
      <c r="Y67" s="11" t="s">
        <v>90</v>
      </c>
      <c r="Z67" s="11" t="s">
        <v>100</v>
      </c>
      <c r="AA67" s="11" t="s">
        <v>108</v>
      </c>
      <c r="AB67" s="11" t="s">
        <v>87</v>
      </c>
      <c r="AC67" s="11" t="s">
        <v>22</v>
      </c>
      <c r="AD67" s="11" t="s">
        <v>256</v>
      </c>
      <c r="AE67" s="134" t="s">
        <v>47</v>
      </c>
      <c r="AF67" s="134" t="s">
        <v>261</v>
      </c>
      <c r="AG67" s="134" t="s">
        <v>263</v>
      </c>
      <c r="AH67" s="11" t="s">
        <v>126</v>
      </c>
      <c r="AI67" s="11" t="s">
        <v>118</v>
      </c>
      <c r="AJ67" s="11" t="s">
        <v>318</v>
      </c>
      <c r="AK67" s="28" t="s">
        <v>581</v>
      </c>
      <c r="AL67" s="135"/>
      <c r="AM67" s="135"/>
      <c r="AN67" s="135"/>
      <c r="AO67" s="11" t="s">
        <v>196</v>
      </c>
      <c r="AP67" s="11"/>
      <c r="AQ67" s="11"/>
      <c r="AR67" s="11"/>
      <c r="AS67" s="28" t="s">
        <v>335</v>
      </c>
      <c r="AT67" s="28" t="s">
        <v>533</v>
      </c>
      <c r="AU67" s="28" t="s">
        <v>462</v>
      </c>
      <c r="AV67" s="130" t="s">
        <v>352</v>
      </c>
      <c r="AW67" s="130" t="s">
        <v>365</v>
      </c>
      <c r="AX67" s="28" t="s">
        <v>369</v>
      </c>
      <c r="AY67" s="130" t="s">
        <v>374</v>
      </c>
      <c r="AZ67" s="126" t="s">
        <v>79</v>
      </c>
      <c r="BA67" s="130" t="s">
        <v>397</v>
      </c>
      <c r="BB67" s="130" t="s">
        <v>381</v>
      </c>
      <c r="BC67" s="126" t="s">
        <v>278</v>
      </c>
      <c r="BD67" s="130" t="s">
        <v>389</v>
      </c>
      <c r="BE67" s="126" t="s">
        <v>161</v>
      </c>
      <c r="BF67" s="126"/>
      <c r="BG67" s="126"/>
      <c r="BH67" s="126"/>
      <c r="BI67" s="126"/>
      <c r="BJ67" s="126"/>
      <c r="BK67" s="126" t="s">
        <v>188</v>
      </c>
      <c r="BL67" s="126" t="s">
        <v>189</v>
      </c>
      <c r="BM67" s="126" t="s">
        <v>289</v>
      </c>
      <c r="BN67" s="130" t="s">
        <v>402</v>
      </c>
      <c r="BO67" s="57" t="s">
        <v>549</v>
      </c>
      <c r="BP67" s="28"/>
      <c r="BQ67" s="126" t="s">
        <v>519</v>
      </c>
      <c r="BR67" s="126">
        <v>5</v>
      </c>
      <c r="BS67" s="59" t="s">
        <v>546</v>
      </c>
      <c r="BT67" s="30">
        <v>5</v>
      </c>
      <c r="BU67" s="8"/>
      <c r="BV67" s="8"/>
      <c r="BW67" s="65" t="s">
        <v>74</v>
      </c>
      <c r="BX67" s="44" t="s">
        <v>197</v>
      </c>
      <c r="BY67" s="40" t="s">
        <v>350</v>
      </c>
      <c r="BZ67" s="38" t="s">
        <v>65</v>
      </c>
      <c r="CA67" s="40" t="s">
        <v>401</v>
      </c>
      <c r="CB67" s="66" t="s">
        <v>184</v>
      </c>
      <c r="CC67" s="8"/>
      <c r="CE67" s="30">
        <v>4</v>
      </c>
      <c r="CF67" s="8">
        <v>11</v>
      </c>
      <c r="CL67" s="10">
        <v>2</v>
      </c>
      <c r="CM67" s="30" t="s">
        <v>132</v>
      </c>
      <c r="CN67" s="11" t="s">
        <v>607</v>
      </c>
      <c r="CO67" s="2">
        <v>4</v>
      </c>
      <c r="CP67" s="95"/>
    </row>
    <row r="68" spans="11:94" ht="12.75" customHeight="1">
      <c r="K68" s="128">
        <v>3</v>
      </c>
      <c r="L68" s="136" t="s">
        <v>27</v>
      </c>
      <c r="M68" s="11" t="s">
        <v>19</v>
      </c>
      <c r="N68" s="33" t="s">
        <v>310</v>
      </c>
      <c r="O68" s="11" t="s">
        <v>284</v>
      </c>
      <c r="P68" s="31" t="s">
        <v>284</v>
      </c>
      <c r="Q68" s="31" t="s">
        <v>284</v>
      </c>
      <c r="R68" s="31" t="s">
        <v>312</v>
      </c>
      <c r="S68" s="31" t="s">
        <v>312</v>
      </c>
      <c r="T68" s="31"/>
      <c r="U68" s="129"/>
      <c r="V68" s="11">
        <v>8</v>
      </c>
      <c r="W68" s="126" t="s">
        <v>142</v>
      </c>
      <c r="X68" s="126" t="s">
        <v>81</v>
      </c>
      <c r="Y68" s="11" t="s">
        <v>91</v>
      </c>
      <c r="Z68" s="11" t="s">
        <v>102</v>
      </c>
      <c r="AA68" s="11" t="s">
        <v>110</v>
      </c>
      <c r="AB68" s="11" t="s">
        <v>119</v>
      </c>
      <c r="AC68" s="11" t="s">
        <v>128</v>
      </c>
      <c r="AD68" s="11" t="s">
        <v>120</v>
      </c>
      <c r="AE68" s="134" t="s">
        <v>48</v>
      </c>
      <c r="AF68" s="11" t="s">
        <v>80</v>
      </c>
      <c r="AG68" s="134" t="s">
        <v>264</v>
      </c>
      <c r="AH68" s="11" t="s">
        <v>78</v>
      </c>
      <c r="AI68" s="11" t="s">
        <v>84</v>
      </c>
      <c r="AJ68" s="11" t="s">
        <v>319</v>
      </c>
      <c r="AK68" s="28" t="s">
        <v>582</v>
      </c>
      <c r="AL68" s="11" t="s">
        <v>312</v>
      </c>
      <c r="AM68" s="11" t="s">
        <v>312</v>
      </c>
      <c r="AN68" s="11" t="s">
        <v>312</v>
      </c>
      <c r="AO68" s="11" t="s">
        <v>537</v>
      </c>
      <c r="AP68" s="11" t="s">
        <v>312</v>
      </c>
      <c r="AQ68" s="11"/>
      <c r="AR68" s="11"/>
      <c r="AS68" s="28" t="s">
        <v>336</v>
      </c>
      <c r="AT68" s="28" t="s">
        <v>534</v>
      </c>
      <c r="AU68" s="134" t="s">
        <v>47</v>
      </c>
      <c r="AV68" s="130" t="s">
        <v>54</v>
      </c>
      <c r="AW68" s="130" t="s">
        <v>366</v>
      </c>
      <c r="AX68" s="28" t="s">
        <v>370</v>
      </c>
      <c r="AY68" s="130" t="s">
        <v>375</v>
      </c>
      <c r="AZ68" s="126" t="s">
        <v>81</v>
      </c>
      <c r="BA68" s="130" t="s">
        <v>398</v>
      </c>
      <c r="BB68" s="130" t="s">
        <v>382</v>
      </c>
      <c r="BC68" s="126" t="s">
        <v>279</v>
      </c>
      <c r="BD68" s="130" t="s">
        <v>131</v>
      </c>
      <c r="BE68" s="126" t="s">
        <v>162</v>
      </c>
      <c r="BF68" s="126"/>
      <c r="BG68" s="28" t="s">
        <v>310</v>
      </c>
      <c r="BH68" s="28" t="s">
        <v>310</v>
      </c>
      <c r="BI68" s="28" t="s">
        <v>310</v>
      </c>
      <c r="BJ68" s="28"/>
      <c r="BK68" s="126" t="s">
        <v>182</v>
      </c>
      <c r="BL68" s="126" t="s">
        <v>190</v>
      </c>
      <c r="BM68" s="126" t="s">
        <v>290</v>
      </c>
      <c r="BN68" s="130" t="s">
        <v>403</v>
      </c>
      <c r="BO68" s="57" t="s">
        <v>550</v>
      </c>
      <c r="BP68" s="28"/>
      <c r="BQ68" s="126" t="s">
        <v>413</v>
      </c>
      <c r="BR68" s="126">
        <v>5</v>
      </c>
      <c r="BS68" s="57" t="s">
        <v>546</v>
      </c>
      <c r="BT68" s="28">
        <v>4</v>
      </c>
      <c r="BU68" s="28" t="s">
        <v>310</v>
      </c>
      <c r="BV68" s="28"/>
      <c r="BW68" s="67" t="s">
        <v>410</v>
      </c>
      <c r="BX68" s="44" t="s">
        <v>195</v>
      </c>
      <c r="BY68" s="44" t="s">
        <v>319</v>
      </c>
      <c r="BZ68" s="45" t="s">
        <v>462</v>
      </c>
      <c r="CA68" s="30" t="s">
        <v>478</v>
      </c>
      <c r="CB68" s="66" t="s">
        <v>192</v>
      </c>
      <c r="CC68" s="8"/>
      <c r="CE68" s="30">
        <v>4</v>
      </c>
      <c r="CF68" s="8">
        <v>12</v>
      </c>
      <c r="CL68" s="10">
        <v>2</v>
      </c>
      <c r="CM68" s="30" t="s">
        <v>133</v>
      </c>
      <c r="CN68" s="11" t="s">
        <v>608</v>
      </c>
      <c r="CO68" s="2">
        <v>4</v>
      </c>
      <c r="CP68" s="95"/>
    </row>
    <row r="69" spans="11:94" ht="12.75" customHeight="1">
      <c r="K69" s="128">
        <v>4</v>
      </c>
      <c r="L69" s="31" t="s">
        <v>51</v>
      </c>
      <c r="M69" s="11" t="s">
        <v>72</v>
      </c>
      <c r="N69" s="31"/>
      <c r="O69" s="126"/>
      <c r="P69" s="31"/>
      <c r="Q69" s="31"/>
      <c r="R69" s="31"/>
      <c r="S69" s="31"/>
      <c r="T69" s="31"/>
      <c r="U69" s="129"/>
      <c r="V69" s="11">
        <v>9</v>
      </c>
      <c r="W69" s="11" t="s">
        <v>143</v>
      </c>
      <c r="X69" s="11" t="s">
        <v>83</v>
      </c>
      <c r="Y69" s="11" t="s">
        <v>93</v>
      </c>
      <c r="Z69" s="11" t="s">
        <v>104</v>
      </c>
      <c r="AA69" s="11" t="s">
        <v>112</v>
      </c>
      <c r="AB69" s="11" t="s">
        <v>121</v>
      </c>
      <c r="AC69" s="11" t="s">
        <v>129</v>
      </c>
      <c r="AD69" s="11" t="s">
        <v>122</v>
      </c>
      <c r="AE69" s="11" t="s">
        <v>259</v>
      </c>
      <c r="AF69" s="11" t="s">
        <v>82</v>
      </c>
      <c r="AG69" s="134" t="s">
        <v>113</v>
      </c>
      <c r="AH69" s="11" t="s">
        <v>115</v>
      </c>
      <c r="AI69" s="137" t="s">
        <v>92</v>
      </c>
      <c r="AJ69" s="11" t="s">
        <v>320</v>
      </c>
      <c r="AK69" s="126" t="s">
        <v>44</v>
      </c>
      <c r="AL69" s="11"/>
      <c r="AM69" s="11"/>
      <c r="AN69" s="11"/>
      <c r="AO69" s="11" t="s">
        <v>198</v>
      </c>
      <c r="AP69" s="11"/>
      <c r="AQ69" s="11"/>
      <c r="AR69" s="128"/>
      <c r="AS69" s="28" t="s">
        <v>337</v>
      </c>
      <c r="AT69" s="28"/>
      <c r="AU69" s="37" t="s">
        <v>507</v>
      </c>
      <c r="AV69" s="130" t="s">
        <v>353</v>
      </c>
      <c r="AW69" s="130" t="s">
        <v>367</v>
      </c>
      <c r="AX69" s="28" t="s">
        <v>371</v>
      </c>
      <c r="AY69" s="130" t="s">
        <v>376</v>
      </c>
      <c r="AZ69" s="126" t="s">
        <v>83</v>
      </c>
      <c r="BA69" s="130" t="s">
        <v>399</v>
      </c>
      <c r="BB69" s="130" t="s">
        <v>383</v>
      </c>
      <c r="BC69" s="126" t="s">
        <v>280</v>
      </c>
      <c r="BD69" s="130" t="s">
        <v>390</v>
      </c>
      <c r="BE69" s="130" t="s">
        <v>585</v>
      </c>
      <c r="BF69" s="126"/>
      <c r="BG69" s="11"/>
      <c r="BH69" s="11"/>
      <c r="BI69" s="11"/>
      <c r="BJ69" s="126"/>
      <c r="BK69" s="126" t="s">
        <v>183</v>
      </c>
      <c r="BL69" s="126" t="s">
        <v>191</v>
      </c>
      <c r="BM69" s="126" t="s">
        <v>291</v>
      </c>
      <c r="BN69" s="130" t="s">
        <v>51</v>
      </c>
      <c r="BO69" s="57" t="s">
        <v>551</v>
      </c>
      <c r="BP69" s="28"/>
      <c r="BQ69" s="126" t="s">
        <v>414</v>
      </c>
      <c r="BR69" s="126">
        <v>5</v>
      </c>
      <c r="BS69" s="57" t="s">
        <v>546</v>
      </c>
      <c r="BT69" s="28">
        <v>3</v>
      </c>
      <c r="BU69" s="12"/>
      <c r="BV69" s="12"/>
      <c r="BW69" s="68" t="s">
        <v>295</v>
      </c>
      <c r="BX69" s="44" t="s">
        <v>432</v>
      </c>
      <c r="BY69" s="45" t="s">
        <v>449</v>
      </c>
      <c r="BZ69" s="28" t="s">
        <v>463</v>
      </c>
      <c r="CA69" s="40" t="s">
        <v>161</v>
      </c>
      <c r="CB69" s="66" t="s">
        <v>194</v>
      </c>
      <c r="CC69" s="8"/>
      <c r="CE69" s="30">
        <v>4</v>
      </c>
      <c r="CF69" s="8">
        <v>12</v>
      </c>
      <c r="CL69" s="10">
        <v>2</v>
      </c>
      <c r="CM69" s="30" t="s">
        <v>155</v>
      </c>
      <c r="CN69" s="11" t="s">
        <v>595</v>
      </c>
      <c r="CO69" s="2">
        <v>2</v>
      </c>
      <c r="CP69" s="95"/>
    </row>
    <row r="70" spans="11:94" ht="12.75" customHeight="1">
      <c r="K70" s="128">
        <v>5</v>
      </c>
      <c r="L70" s="31" t="s">
        <v>52</v>
      </c>
      <c r="M70" s="11" t="s">
        <v>70</v>
      </c>
      <c r="N70" s="31" t="s">
        <v>285</v>
      </c>
      <c r="O70" s="126" t="s">
        <v>285</v>
      </c>
      <c r="P70" s="31" t="s">
        <v>285</v>
      </c>
      <c r="Q70" s="31" t="s">
        <v>285</v>
      </c>
      <c r="R70" s="126" t="s">
        <v>330</v>
      </c>
      <c r="S70" s="126" t="s">
        <v>330</v>
      </c>
      <c r="T70" s="126"/>
      <c r="U70" s="129"/>
      <c r="V70" s="37" t="s">
        <v>23</v>
      </c>
      <c r="W70" s="11" t="s">
        <v>144</v>
      </c>
      <c r="X70" s="11" t="s">
        <v>41</v>
      </c>
      <c r="Y70" s="11" t="s">
        <v>85</v>
      </c>
      <c r="Z70" s="11" t="s">
        <v>85</v>
      </c>
      <c r="AA70" s="11" t="s">
        <v>85</v>
      </c>
      <c r="AB70" s="11" t="s">
        <v>123</v>
      </c>
      <c r="AC70" s="11" t="s">
        <v>85</v>
      </c>
      <c r="AD70" s="11" t="s">
        <v>257</v>
      </c>
      <c r="AE70" s="11"/>
      <c r="AF70" s="134" t="s">
        <v>97</v>
      </c>
      <c r="AG70" s="11" t="s">
        <v>111</v>
      </c>
      <c r="AH70" s="11" t="s">
        <v>99</v>
      </c>
      <c r="AI70" s="134" t="s">
        <v>270</v>
      </c>
      <c r="AJ70" s="11" t="s">
        <v>321</v>
      </c>
      <c r="AK70" s="11" t="s">
        <v>205</v>
      </c>
      <c r="AL70" s="11" t="s">
        <v>330</v>
      </c>
      <c r="AM70" s="11" t="s">
        <v>330</v>
      </c>
      <c r="AN70" s="11" t="s">
        <v>330</v>
      </c>
      <c r="AO70" s="11" t="s">
        <v>428</v>
      </c>
      <c r="AP70" s="11" t="s">
        <v>330</v>
      </c>
      <c r="AQ70" s="11" t="s">
        <v>465</v>
      </c>
      <c r="AR70" s="11" t="s">
        <v>464</v>
      </c>
      <c r="AS70" s="28" t="s">
        <v>530</v>
      </c>
      <c r="AT70" s="28"/>
      <c r="AU70" s="28" t="s">
        <v>524</v>
      </c>
      <c r="AV70" s="130" t="s">
        <v>354</v>
      </c>
      <c r="AW70" s="28" t="s">
        <v>136</v>
      </c>
      <c r="AX70" s="28" t="s">
        <v>372</v>
      </c>
      <c r="AY70" s="28" t="s">
        <v>377</v>
      </c>
      <c r="AZ70" s="11" t="s">
        <v>41</v>
      </c>
      <c r="BA70" s="28" t="s">
        <v>400</v>
      </c>
      <c r="BB70" s="130" t="s">
        <v>384</v>
      </c>
      <c r="BC70" s="126" t="s">
        <v>281</v>
      </c>
      <c r="BD70" s="28" t="s">
        <v>468</v>
      </c>
      <c r="BE70" s="126" t="s">
        <v>163</v>
      </c>
      <c r="BF70" s="126"/>
      <c r="BG70" s="11" t="s">
        <v>285</v>
      </c>
      <c r="BH70" s="11" t="s">
        <v>285</v>
      </c>
      <c r="BI70" s="11" t="s">
        <v>285</v>
      </c>
      <c r="BJ70" s="11" t="s">
        <v>285</v>
      </c>
      <c r="BK70" s="11" t="s">
        <v>184</v>
      </c>
      <c r="BL70" s="11" t="s">
        <v>192</v>
      </c>
      <c r="BM70" s="11" t="s">
        <v>292</v>
      </c>
      <c r="BN70" s="28" t="s">
        <v>52</v>
      </c>
      <c r="BO70" s="57" t="s">
        <v>552</v>
      </c>
      <c r="BP70" s="28"/>
      <c r="BQ70" s="11" t="s">
        <v>416</v>
      </c>
      <c r="BR70" s="11">
        <v>6</v>
      </c>
      <c r="BS70" s="57" t="s">
        <v>546</v>
      </c>
      <c r="BT70" s="28">
        <v>4</v>
      </c>
      <c r="BU70" s="12" t="s">
        <v>285</v>
      </c>
      <c r="BV70" s="12"/>
      <c r="BW70" s="68" t="s">
        <v>171</v>
      </c>
      <c r="BX70" s="44" t="s">
        <v>388</v>
      </c>
      <c r="BY70" s="38" t="s">
        <v>450</v>
      </c>
      <c r="BZ70" s="40" t="s">
        <v>397</v>
      </c>
      <c r="CA70" s="30" t="s">
        <v>479</v>
      </c>
      <c r="CB70" s="66" t="s">
        <v>496</v>
      </c>
      <c r="CC70" s="8"/>
      <c r="CE70" s="30">
        <v>3</v>
      </c>
      <c r="CF70" s="8">
        <v>9</v>
      </c>
      <c r="CL70" s="10">
        <v>2</v>
      </c>
      <c r="CM70" s="12" t="s">
        <v>587</v>
      </c>
      <c r="CN70" s="11" t="s">
        <v>596</v>
      </c>
      <c r="CO70" s="2">
        <v>3</v>
      </c>
      <c r="CP70" s="95"/>
    </row>
    <row r="71" spans="11:94" ht="12.75" customHeight="1" thickBot="1">
      <c r="K71" s="128">
        <v>6</v>
      </c>
      <c r="L71" s="31" t="s">
        <v>149</v>
      </c>
      <c r="M71" s="126" t="s">
        <v>315</v>
      </c>
      <c r="N71" s="31"/>
      <c r="O71" s="126"/>
      <c r="P71" s="31"/>
      <c r="Q71" s="31"/>
      <c r="R71" s="31"/>
      <c r="S71" s="31"/>
      <c r="T71" s="31"/>
      <c r="U71" s="129"/>
      <c r="V71" s="11">
        <v>4</v>
      </c>
      <c r="W71" s="127" t="s">
        <v>145</v>
      </c>
      <c r="X71" s="127" t="s">
        <v>85</v>
      </c>
      <c r="Y71" s="11"/>
      <c r="Z71" s="11"/>
      <c r="AA71" s="138"/>
      <c r="AB71" s="127" t="s">
        <v>85</v>
      </c>
      <c r="AC71" s="126"/>
      <c r="AD71" s="126" t="s">
        <v>258</v>
      </c>
      <c r="AE71" s="126"/>
      <c r="AF71" s="139" t="s">
        <v>262</v>
      </c>
      <c r="AG71" s="139" t="s">
        <v>265</v>
      </c>
      <c r="AH71" s="127" t="s">
        <v>124</v>
      </c>
      <c r="AI71" s="127"/>
      <c r="AJ71" s="138"/>
      <c r="AK71" s="11" t="s">
        <v>206</v>
      </c>
      <c r="AL71" s="11"/>
      <c r="AM71" s="11"/>
      <c r="AN71" s="11"/>
      <c r="AO71" s="127" t="s">
        <v>195</v>
      </c>
      <c r="AP71" s="11"/>
      <c r="AQ71" s="11" t="s">
        <v>484</v>
      </c>
      <c r="AR71" s="11" t="s">
        <v>455</v>
      </c>
      <c r="AS71" s="34" t="s">
        <v>522</v>
      </c>
      <c r="AT71" s="34"/>
      <c r="AU71" s="140" t="s">
        <v>259</v>
      </c>
      <c r="AV71" s="34" t="s">
        <v>363</v>
      </c>
      <c r="AW71" s="130" t="s">
        <v>146</v>
      </c>
      <c r="AX71" s="11"/>
      <c r="AY71" s="28" t="s">
        <v>379</v>
      </c>
      <c r="AZ71" s="11" t="s">
        <v>88</v>
      </c>
      <c r="BA71" s="28" t="s">
        <v>401</v>
      </c>
      <c r="BB71" s="34" t="s">
        <v>385</v>
      </c>
      <c r="BC71" s="11" t="s">
        <v>282</v>
      </c>
      <c r="BD71" s="130" t="s">
        <v>391</v>
      </c>
      <c r="BE71" s="34" t="s">
        <v>576</v>
      </c>
      <c r="BF71" s="11"/>
      <c r="BG71" s="11"/>
      <c r="BH71" s="11"/>
      <c r="BI71" s="11"/>
      <c r="BJ71" s="11"/>
      <c r="BK71" s="11" t="s">
        <v>186</v>
      </c>
      <c r="BL71" s="11" t="s">
        <v>193</v>
      </c>
      <c r="BM71" s="127" t="s">
        <v>293</v>
      </c>
      <c r="BN71" s="34" t="s">
        <v>164</v>
      </c>
      <c r="BO71" s="57" t="s">
        <v>553</v>
      </c>
      <c r="BP71" s="28"/>
      <c r="BQ71" s="126" t="s">
        <v>417</v>
      </c>
      <c r="BR71" s="126">
        <v>6</v>
      </c>
      <c r="BS71" s="57" t="s">
        <v>546</v>
      </c>
      <c r="BT71" s="28">
        <v>4</v>
      </c>
      <c r="BU71" s="12"/>
      <c r="BV71" s="12"/>
      <c r="BW71" s="69" t="s">
        <v>169</v>
      </c>
      <c r="BX71" s="39" t="s">
        <v>433</v>
      </c>
      <c r="BY71" s="41" t="s">
        <v>374</v>
      </c>
      <c r="BZ71" s="41" t="s">
        <v>389</v>
      </c>
      <c r="CA71" s="35" t="s">
        <v>480</v>
      </c>
      <c r="CB71" s="70" t="s">
        <v>188</v>
      </c>
      <c r="CC71" s="8"/>
      <c r="CE71" s="28">
        <v>5</v>
      </c>
      <c r="CF71" s="28">
        <v>13</v>
      </c>
      <c r="CL71" s="10">
        <v>2</v>
      </c>
      <c r="CM71" s="30" t="s">
        <v>588</v>
      </c>
      <c r="CN71" s="11" t="s">
        <v>597</v>
      </c>
      <c r="CO71" s="2">
        <v>3</v>
      </c>
      <c r="CP71" s="95"/>
    </row>
    <row r="72" spans="11:94" ht="12.75" customHeight="1">
      <c r="K72" s="128">
        <v>7</v>
      </c>
      <c r="L72" s="31" t="s">
        <v>67</v>
      </c>
      <c r="M72" s="11" t="s">
        <v>26</v>
      </c>
      <c r="N72" s="31" t="s">
        <v>286</v>
      </c>
      <c r="O72" s="126" t="s">
        <v>286</v>
      </c>
      <c r="P72" s="31" t="s">
        <v>286</v>
      </c>
      <c r="Q72" s="31" t="s">
        <v>286</v>
      </c>
      <c r="R72" s="31" t="s">
        <v>331</v>
      </c>
      <c r="S72" s="31" t="s">
        <v>331</v>
      </c>
      <c r="T72" s="31"/>
      <c r="U72" s="129"/>
      <c r="V72" s="11">
        <v>5</v>
      </c>
      <c r="W72" s="126" t="s">
        <v>243</v>
      </c>
      <c r="X72" s="11" t="s">
        <v>94</v>
      </c>
      <c r="Y72" s="128"/>
      <c r="Z72" s="128"/>
      <c r="AA72" s="28" t="s">
        <v>105</v>
      </c>
      <c r="AB72" s="11" t="s">
        <v>96</v>
      </c>
      <c r="AC72" s="128"/>
      <c r="AD72" s="130"/>
      <c r="AE72" s="130"/>
      <c r="AF72" s="130"/>
      <c r="AG72" s="130"/>
      <c r="AH72" s="139" t="s">
        <v>267</v>
      </c>
      <c r="AI72" s="126" t="s">
        <v>271</v>
      </c>
      <c r="AJ72" s="36" t="s">
        <v>137</v>
      </c>
      <c r="AK72" s="126"/>
      <c r="AL72" s="11" t="s">
        <v>331</v>
      </c>
      <c r="AM72" s="11" t="s">
        <v>331</v>
      </c>
      <c r="AN72" s="11" t="s">
        <v>331</v>
      </c>
      <c r="AO72" s="11" t="s">
        <v>200</v>
      </c>
      <c r="AP72" s="11" t="s">
        <v>331</v>
      </c>
      <c r="AQ72" s="11"/>
      <c r="AR72" s="11"/>
      <c r="AS72" s="28" t="s">
        <v>339</v>
      </c>
      <c r="AT72" s="28"/>
      <c r="AU72" s="28" t="s">
        <v>454</v>
      </c>
      <c r="AV72" s="141" t="s">
        <v>514</v>
      </c>
      <c r="AW72" s="126"/>
      <c r="AX72" s="11"/>
      <c r="AY72" s="128"/>
      <c r="AZ72" s="128"/>
      <c r="BA72" s="128"/>
      <c r="BB72" s="130" t="s">
        <v>132</v>
      </c>
      <c r="BC72" s="135"/>
      <c r="BD72" s="126"/>
      <c r="BE72" s="126" t="s">
        <v>180</v>
      </c>
      <c r="BF72" s="126"/>
      <c r="BG72" s="11" t="s">
        <v>286</v>
      </c>
      <c r="BH72" s="11" t="s">
        <v>286</v>
      </c>
      <c r="BI72" s="11" t="s">
        <v>286</v>
      </c>
      <c r="BJ72" s="11" t="s">
        <v>286</v>
      </c>
      <c r="BK72" s="128"/>
      <c r="BL72" s="126"/>
      <c r="BM72" s="126" t="s">
        <v>294</v>
      </c>
      <c r="BN72" s="130" t="s">
        <v>404</v>
      </c>
      <c r="BO72" s="55"/>
      <c r="BP72" s="11"/>
      <c r="BQ72" s="126" t="s">
        <v>418</v>
      </c>
      <c r="BR72" s="126">
        <v>6</v>
      </c>
      <c r="BS72" s="57" t="s">
        <v>546</v>
      </c>
      <c r="BT72" s="28">
        <v>5</v>
      </c>
      <c r="BU72" s="12" t="s">
        <v>286</v>
      </c>
      <c r="BV72" s="12"/>
      <c r="BW72" s="67" t="s">
        <v>411</v>
      </c>
      <c r="BX72" s="40" t="s">
        <v>136</v>
      </c>
      <c r="BY72" s="30" t="s">
        <v>527</v>
      </c>
      <c r="BZ72" s="45" t="s">
        <v>464</v>
      </c>
      <c r="CA72" s="38" t="s">
        <v>481</v>
      </c>
      <c r="CB72" s="66" t="s">
        <v>189</v>
      </c>
      <c r="CC72" s="8"/>
      <c r="CE72" s="30">
        <v>4</v>
      </c>
      <c r="CF72" s="8">
        <v>11</v>
      </c>
      <c r="CL72" s="10">
        <v>2</v>
      </c>
      <c r="CM72" s="30" t="s">
        <v>494</v>
      </c>
      <c r="CN72" s="30" t="s">
        <v>494</v>
      </c>
      <c r="CO72" s="2">
        <v>1</v>
      </c>
      <c r="CP72" s="95"/>
    </row>
    <row r="73" spans="11:94" ht="12.75" customHeight="1">
      <c r="K73" s="128">
        <v>8</v>
      </c>
      <c r="L73" s="31" t="s">
        <v>68</v>
      </c>
      <c r="M73" s="134" t="s">
        <v>76</v>
      </c>
      <c r="N73" s="31"/>
      <c r="O73" s="126"/>
      <c r="P73" s="31"/>
      <c r="Q73" s="142"/>
      <c r="R73" s="31"/>
      <c r="S73" s="31"/>
      <c r="T73" s="31"/>
      <c r="U73" s="129"/>
      <c r="V73" s="11">
        <v>6</v>
      </c>
      <c r="W73" s="126" t="s">
        <v>244</v>
      </c>
      <c r="X73" s="28" t="s">
        <v>103</v>
      </c>
      <c r="Y73" s="128"/>
      <c r="Z73" s="128"/>
      <c r="AA73" s="28" t="s">
        <v>95</v>
      </c>
      <c r="AB73" s="126"/>
      <c r="AC73" s="128"/>
      <c r="AD73" s="126"/>
      <c r="AE73" s="126"/>
      <c r="AF73" s="126"/>
      <c r="AG73" s="126"/>
      <c r="AH73" s="126" t="s">
        <v>266</v>
      </c>
      <c r="AI73" s="126" t="s">
        <v>109</v>
      </c>
      <c r="AJ73" s="36" t="s">
        <v>357</v>
      </c>
      <c r="AK73" s="11"/>
      <c r="AL73" s="11"/>
      <c r="AM73" s="11"/>
      <c r="AN73" s="11"/>
      <c r="AO73" s="11" t="s">
        <v>130</v>
      </c>
      <c r="AP73" s="11"/>
      <c r="AQ73" s="11"/>
      <c r="AR73" s="11"/>
      <c r="AS73" s="28" t="s">
        <v>340</v>
      </c>
      <c r="AT73" s="28"/>
      <c r="AU73" s="28"/>
      <c r="AV73" s="130" t="s">
        <v>355</v>
      </c>
      <c r="AW73" s="126"/>
      <c r="AX73" s="11"/>
      <c r="AY73" s="128"/>
      <c r="AZ73" s="128"/>
      <c r="BA73" s="128"/>
      <c r="BB73" s="130" t="s">
        <v>133</v>
      </c>
      <c r="BC73" s="135"/>
      <c r="BD73" s="126"/>
      <c r="BE73" s="126" t="s">
        <v>181</v>
      </c>
      <c r="BF73" s="126"/>
      <c r="BG73" s="126"/>
      <c r="BH73" s="126"/>
      <c r="BI73" s="126"/>
      <c r="BJ73" s="126"/>
      <c r="BK73" s="128"/>
      <c r="BL73" s="126"/>
      <c r="BM73" s="126" t="s">
        <v>138</v>
      </c>
      <c r="BN73" s="130" t="s">
        <v>405</v>
      </c>
      <c r="BO73" s="55"/>
      <c r="BP73" s="11"/>
      <c r="BQ73" s="126" t="s">
        <v>520</v>
      </c>
      <c r="BR73" s="126">
        <v>7</v>
      </c>
      <c r="BS73" s="57" t="s">
        <v>546</v>
      </c>
      <c r="BT73" s="28">
        <v>5</v>
      </c>
      <c r="BU73" s="8"/>
      <c r="BV73" s="8"/>
      <c r="BW73" s="68" t="s">
        <v>44</v>
      </c>
      <c r="BX73" s="38" t="s">
        <v>68</v>
      </c>
      <c r="BY73" s="30" t="s">
        <v>451</v>
      </c>
      <c r="BZ73" s="45" t="s">
        <v>465</v>
      </c>
      <c r="CA73" s="44" t="s">
        <v>482</v>
      </c>
      <c r="CB73" s="66" t="s">
        <v>183</v>
      </c>
      <c r="CC73" s="8"/>
      <c r="CE73" s="30">
        <v>4</v>
      </c>
      <c r="CF73" s="26">
        <v>10</v>
      </c>
      <c r="CL73" s="10">
        <v>2</v>
      </c>
      <c r="CM73" s="30" t="s">
        <v>589</v>
      </c>
      <c r="CN73" s="30" t="s">
        <v>598</v>
      </c>
      <c r="CO73" s="2">
        <v>3</v>
      </c>
      <c r="CP73" s="95"/>
    </row>
    <row r="74" spans="11:94" ht="12.75" customHeight="1">
      <c r="K74" s="128">
        <v>9</v>
      </c>
      <c r="L74" s="31" t="s">
        <v>69</v>
      </c>
      <c r="M74" s="11" t="s">
        <v>73</v>
      </c>
      <c r="N74" s="31"/>
      <c r="O74" s="126"/>
      <c r="P74" s="31"/>
      <c r="Q74" s="142"/>
      <c r="R74" s="31"/>
      <c r="S74" s="31"/>
      <c r="T74" s="31"/>
      <c r="U74" s="129"/>
      <c r="V74" s="28" t="s">
        <v>49</v>
      </c>
      <c r="W74" s="126" t="s">
        <v>245</v>
      </c>
      <c r="X74" s="28" t="s">
        <v>101</v>
      </c>
      <c r="Y74" s="128"/>
      <c r="Z74" s="128"/>
      <c r="AA74" s="128"/>
      <c r="AB74" s="128"/>
      <c r="AC74" s="128"/>
      <c r="AD74" s="11"/>
      <c r="AE74" s="11"/>
      <c r="AF74" s="11"/>
      <c r="AG74" s="11"/>
      <c r="AH74" s="11" t="s">
        <v>268</v>
      </c>
      <c r="AI74" s="11" t="s">
        <v>116</v>
      </c>
      <c r="AJ74" s="36" t="s">
        <v>358</v>
      </c>
      <c r="AK74" s="126"/>
      <c r="AL74" s="135"/>
      <c r="AM74" s="135"/>
      <c r="AN74" s="135"/>
      <c r="AO74" s="11" t="s">
        <v>201</v>
      </c>
      <c r="AP74" s="11"/>
      <c r="AQ74" s="11"/>
      <c r="AR74" s="11"/>
      <c r="AS74" s="28" t="s">
        <v>341</v>
      </c>
      <c r="AT74" s="28"/>
      <c r="AU74" s="28" t="s">
        <v>437</v>
      </c>
      <c r="AV74" s="128"/>
      <c r="AW74" s="126"/>
      <c r="AX74" s="11"/>
      <c r="AY74" s="28" t="s">
        <v>515</v>
      </c>
      <c r="AZ74" s="128"/>
      <c r="BA74" s="128"/>
      <c r="BB74" s="130" t="s">
        <v>134</v>
      </c>
      <c r="BC74" s="135"/>
      <c r="BD74" s="126"/>
      <c r="BE74" s="126" t="s">
        <v>165</v>
      </c>
      <c r="BF74" s="126"/>
      <c r="BG74" s="126"/>
      <c r="BH74" s="126"/>
      <c r="BI74" s="126"/>
      <c r="BJ74" s="126"/>
      <c r="BK74" s="128"/>
      <c r="BL74" s="126"/>
      <c r="BM74" s="126" t="s">
        <v>295</v>
      </c>
      <c r="BN74" s="130" t="s">
        <v>406</v>
      </c>
      <c r="BO74" s="55"/>
      <c r="BP74" s="11"/>
      <c r="BQ74" s="126" t="s">
        <v>422</v>
      </c>
      <c r="BR74" s="126">
        <v>7</v>
      </c>
      <c r="BS74" s="57" t="s">
        <v>546</v>
      </c>
      <c r="BT74" s="28">
        <v>4</v>
      </c>
      <c r="BU74" s="8"/>
      <c r="BV74" s="8"/>
      <c r="BW74" s="71" t="s">
        <v>412</v>
      </c>
      <c r="BX74" s="30" t="s">
        <v>434</v>
      </c>
      <c r="BY74" s="30" t="s">
        <v>452</v>
      </c>
      <c r="BZ74" s="38" t="s">
        <v>509</v>
      </c>
      <c r="CA74" s="40" t="s">
        <v>354</v>
      </c>
      <c r="CB74" s="66" t="s">
        <v>191</v>
      </c>
      <c r="CC74" s="8"/>
      <c r="CE74" s="30">
        <v>4</v>
      </c>
      <c r="CF74" s="26">
        <v>10</v>
      </c>
      <c r="CL74" s="10">
        <v>2</v>
      </c>
      <c r="CM74" s="96" t="s">
        <v>590</v>
      </c>
      <c r="CN74" s="30" t="s">
        <v>599</v>
      </c>
      <c r="CO74" s="2">
        <v>3</v>
      </c>
      <c r="CP74" s="95"/>
    </row>
    <row r="75" spans="11:94" ht="12.75" customHeight="1">
      <c r="K75" s="128">
        <v>10</v>
      </c>
      <c r="L75" s="31" t="s">
        <v>150</v>
      </c>
      <c r="M75" s="11" t="s">
        <v>74</v>
      </c>
      <c r="N75" s="31"/>
      <c r="O75" s="126"/>
      <c r="P75" s="31"/>
      <c r="Q75" s="142"/>
      <c r="R75" s="31"/>
      <c r="S75" s="31"/>
      <c r="T75" s="31"/>
      <c r="U75" s="129"/>
      <c r="V75" s="11">
        <v>1</v>
      </c>
      <c r="W75" s="126" t="s">
        <v>246</v>
      </c>
      <c r="X75" s="128"/>
      <c r="Y75" s="128"/>
      <c r="Z75" s="128"/>
      <c r="AA75" s="128"/>
      <c r="AB75" s="128"/>
      <c r="AC75" s="128"/>
      <c r="AD75" s="11"/>
      <c r="AE75" s="11"/>
      <c r="AF75" s="11"/>
      <c r="AG75" s="11"/>
      <c r="AH75" s="143" t="s">
        <v>125</v>
      </c>
      <c r="AI75" s="11" t="s">
        <v>272</v>
      </c>
      <c r="AJ75" s="36" t="s">
        <v>359</v>
      </c>
      <c r="AK75" s="126"/>
      <c r="AL75" s="135"/>
      <c r="AM75" s="135"/>
      <c r="AN75" s="135"/>
      <c r="AO75" s="11" t="s">
        <v>202</v>
      </c>
      <c r="AP75" s="11"/>
      <c r="AQ75" s="11"/>
      <c r="AR75" s="11"/>
      <c r="AS75" s="28" t="s">
        <v>342</v>
      </c>
      <c r="AT75" s="28"/>
      <c r="AU75" s="28"/>
      <c r="AV75" s="128"/>
      <c r="AW75" s="126"/>
      <c r="AX75" s="28"/>
      <c r="AY75" s="130" t="s">
        <v>423</v>
      </c>
      <c r="AZ75" s="126"/>
      <c r="BA75" s="126"/>
      <c r="BB75" s="130" t="s">
        <v>135</v>
      </c>
      <c r="BC75" s="135"/>
      <c r="BD75" s="126"/>
      <c r="BE75" s="126" t="s">
        <v>166</v>
      </c>
      <c r="BF75" s="126"/>
      <c r="BG75" s="126"/>
      <c r="BH75" s="126"/>
      <c r="BI75" s="126"/>
      <c r="BJ75" s="126"/>
      <c r="BK75" s="128"/>
      <c r="BL75" s="126"/>
      <c r="BM75" s="126" t="s">
        <v>296</v>
      </c>
      <c r="BN75" s="130" t="s">
        <v>407</v>
      </c>
      <c r="BO75" s="55"/>
      <c r="BP75" s="11"/>
      <c r="BQ75" s="126" t="s">
        <v>429</v>
      </c>
      <c r="BR75" s="126">
        <v>9</v>
      </c>
      <c r="BS75" s="59" t="s">
        <v>547</v>
      </c>
      <c r="BT75" s="30">
        <v>3</v>
      </c>
      <c r="BU75" s="8"/>
      <c r="BV75" s="8"/>
      <c r="BW75" s="72" t="s">
        <v>396</v>
      </c>
      <c r="BX75" s="44" t="s">
        <v>358</v>
      </c>
      <c r="BY75" s="30" t="s">
        <v>453</v>
      </c>
      <c r="BZ75" s="40" t="s">
        <v>172</v>
      </c>
      <c r="CA75" s="40" t="s">
        <v>391</v>
      </c>
      <c r="CB75" s="66" t="s">
        <v>186</v>
      </c>
      <c r="CC75" s="8"/>
      <c r="CE75" s="30">
        <v>2</v>
      </c>
      <c r="CF75" s="26">
        <v>6</v>
      </c>
      <c r="CL75" s="10">
        <v>2</v>
      </c>
      <c r="CM75" s="30" t="s">
        <v>591</v>
      </c>
      <c r="CN75" s="30" t="s">
        <v>600</v>
      </c>
      <c r="CO75" s="2">
        <v>3</v>
      </c>
      <c r="CP75" s="95"/>
    </row>
    <row r="76" spans="11:94" ht="12.75" customHeight="1">
      <c r="K76" s="128">
        <v>11</v>
      </c>
      <c r="L76" s="31" t="s">
        <v>151</v>
      </c>
      <c r="M76" s="11" t="s">
        <v>75</v>
      </c>
      <c r="N76" s="31"/>
      <c r="O76" s="126"/>
      <c r="P76" s="31"/>
      <c r="Q76" s="142"/>
      <c r="R76" s="31"/>
      <c r="S76" s="31"/>
      <c r="T76" s="31"/>
      <c r="U76" s="129"/>
      <c r="V76" s="11">
        <v>2</v>
      </c>
      <c r="W76" s="126" t="s">
        <v>247</v>
      </c>
      <c r="X76" s="28" t="s">
        <v>213</v>
      </c>
      <c r="Y76" s="126" t="s">
        <v>217</v>
      </c>
      <c r="Z76" s="126" t="s">
        <v>221</v>
      </c>
      <c r="AA76" s="11" t="s">
        <v>225</v>
      </c>
      <c r="AB76" s="11" t="s">
        <v>229</v>
      </c>
      <c r="AC76" s="130" t="s">
        <v>234</v>
      </c>
      <c r="AD76" s="11"/>
      <c r="AE76" s="11"/>
      <c r="AF76" s="11"/>
      <c r="AG76" s="11"/>
      <c r="AH76" s="137" t="s">
        <v>106</v>
      </c>
      <c r="AI76" s="11" t="s">
        <v>114</v>
      </c>
      <c r="AJ76" s="36" t="s">
        <v>360</v>
      </c>
      <c r="AK76" s="126"/>
      <c r="AL76" s="126"/>
      <c r="AM76" s="126"/>
      <c r="AN76" s="126"/>
      <c r="AO76" s="11" t="s">
        <v>203</v>
      </c>
      <c r="AP76" s="11"/>
      <c r="AQ76" s="11"/>
      <c r="AR76" s="11"/>
      <c r="AS76" s="28" t="s">
        <v>343</v>
      </c>
      <c r="AT76" s="28"/>
      <c r="AU76" s="28" t="s">
        <v>492</v>
      </c>
      <c r="AV76" s="130" t="s">
        <v>513</v>
      </c>
      <c r="AW76" s="126"/>
      <c r="AX76" s="28"/>
      <c r="AY76" s="130" t="s">
        <v>424</v>
      </c>
      <c r="AZ76" s="126"/>
      <c r="BA76" s="126"/>
      <c r="BB76" s="130" t="s">
        <v>386</v>
      </c>
      <c r="BC76" s="126"/>
      <c r="BD76" s="126"/>
      <c r="BE76" s="130" t="s">
        <v>567</v>
      </c>
      <c r="BF76" s="130"/>
      <c r="BG76" s="130"/>
      <c r="BH76" s="130"/>
      <c r="BI76" s="130"/>
      <c r="BJ76" s="130"/>
      <c r="BK76" s="128"/>
      <c r="BL76" s="11"/>
      <c r="BM76" s="128"/>
      <c r="BN76" s="130" t="s">
        <v>408</v>
      </c>
      <c r="BO76" s="55"/>
      <c r="BP76" s="11"/>
      <c r="BQ76" s="126" t="s">
        <v>434</v>
      </c>
      <c r="BR76" s="126">
        <v>11</v>
      </c>
      <c r="BS76" s="59" t="s">
        <v>547</v>
      </c>
      <c r="BT76" s="30">
        <v>4</v>
      </c>
      <c r="BU76" s="8"/>
      <c r="BV76" s="8"/>
      <c r="BW76" s="73" t="s">
        <v>413</v>
      </c>
      <c r="BX76" s="30" t="s">
        <v>435</v>
      </c>
      <c r="BY76" s="40" t="s">
        <v>343</v>
      </c>
      <c r="BZ76" s="44" t="s">
        <v>321</v>
      </c>
      <c r="CA76" s="40" t="s">
        <v>277</v>
      </c>
      <c r="CB76" s="66" t="s">
        <v>193</v>
      </c>
      <c r="CC76" s="8"/>
      <c r="CE76" s="30">
        <v>2</v>
      </c>
      <c r="CF76" s="26">
        <v>6</v>
      </c>
      <c r="CL76" s="10">
        <v>2</v>
      </c>
      <c r="CM76" s="30" t="s">
        <v>592</v>
      </c>
      <c r="CN76" s="30" t="s">
        <v>601</v>
      </c>
      <c r="CO76" s="2">
        <v>3</v>
      </c>
      <c r="CP76" s="95"/>
    </row>
    <row r="77" spans="11:94" ht="12.75" customHeight="1" thickBot="1">
      <c r="K77" s="128">
        <v>12</v>
      </c>
      <c r="L77" s="144" t="s">
        <v>46</v>
      </c>
      <c r="M77" s="126" t="s">
        <v>154</v>
      </c>
      <c r="N77" s="31"/>
      <c r="O77" s="126"/>
      <c r="P77" s="31"/>
      <c r="Q77" s="142"/>
      <c r="R77" s="31"/>
      <c r="S77" s="31"/>
      <c r="T77" s="31"/>
      <c r="U77" s="129"/>
      <c r="V77" s="11">
        <v>3</v>
      </c>
      <c r="W77" s="126" t="s">
        <v>248</v>
      </c>
      <c r="X77" s="28" t="s">
        <v>214</v>
      </c>
      <c r="Y77" s="11" t="s">
        <v>218</v>
      </c>
      <c r="Z77" s="11" t="s">
        <v>222</v>
      </c>
      <c r="AA77" s="11" t="s">
        <v>226</v>
      </c>
      <c r="AB77" s="11" t="s">
        <v>230</v>
      </c>
      <c r="AC77" s="126" t="s">
        <v>235</v>
      </c>
      <c r="AD77" s="11"/>
      <c r="AE77" s="11"/>
      <c r="AF77" s="11"/>
      <c r="AG77" s="11"/>
      <c r="AH77" s="11" t="s">
        <v>269</v>
      </c>
      <c r="AI77" s="11" t="s">
        <v>273</v>
      </c>
      <c r="AJ77" s="36" t="s">
        <v>361</v>
      </c>
      <c r="AK77" s="126"/>
      <c r="AL77" s="126"/>
      <c r="AM77" s="126"/>
      <c r="AN77" s="126"/>
      <c r="AO77" s="11" t="s">
        <v>204</v>
      </c>
      <c r="AP77" s="11"/>
      <c r="AQ77" s="11"/>
      <c r="AR77" s="11"/>
      <c r="AS77" s="34" t="s">
        <v>344</v>
      </c>
      <c r="AT77" s="28"/>
      <c r="AU77" s="28" t="s">
        <v>449</v>
      </c>
      <c r="AV77" s="141" t="s">
        <v>356</v>
      </c>
      <c r="AW77" s="126"/>
      <c r="AX77" s="28"/>
      <c r="AY77" s="130" t="s">
        <v>425</v>
      </c>
      <c r="AZ77" s="126"/>
      <c r="BA77" s="126"/>
      <c r="BB77" s="130" t="s">
        <v>387</v>
      </c>
      <c r="BC77" s="126"/>
      <c r="BD77" s="126"/>
      <c r="BE77" s="34" t="s">
        <v>568</v>
      </c>
      <c r="BF77" s="28"/>
      <c r="BG77" s="28"/>
      <c r="BH77" s="28"/>
      <c r="BI77" s="28"/>
      <c r="BJ77" s="28"/>
      <c r="BK77" s="128"/>
      <c r="BL77" s="126"/>
      <c r="BM77" s="127" t="s">
        <v>297</v>
      </c>
      <c r="BN77" s="28" t="s">
        <v>409</v>
      </c>
      <c r="BO77" s="55"/>
      <c r="BP77" s="11"/>
      <c r="BQ77" s="126" t="s">
        <v>435</v>
      </c>
      <c r="BR77" s="126">
        <v>12</v>
      </c>
      <c r="BS77" s="59" t="s">
        <v>547</v>
      </c>
      <c r="BT77" s="30">
        <v>4</v>
      </c>
      <c r="BU77" s="8"/>
      <c r="BV77" s="8"/>
      <c r="BW77" s="74" t="s">
        <v>414</v>
      </c>
      <c r="BX77" s="41" t="s">
        <v>340</v>
      </c>
      <c r="BY77" s="41" t="s">
        <v>162</v>
      </c>
      <c r="BZ77" s="35" t="s">
        <v>466</v>
      </c>
      <c r="CA77" s="41" t="s">
        <v>386</v>
      </c>
      <c r="CB77" s="75" t="s">
        <v>164</v>
      </c>
      <c r="CC77" s="8"/>
      <c r="CE77" s="30">
        <v>2</v>
      </c>
      <c r="CF77" s="30">
        <v>6</v>
      </c>
      <c r="CL77" s="10">
        <v>2</v>
      </c>
      <c r="CM77" s="30" t="s">
        <v>388</v>
      </c>
      <c r="CN77" s="11" t="s">
        <v>602</v>
      </c>
      <c r="CO77" s="2">
        <v>3</v>
      </c>
      <c r="CP77" s="95"/>
    </row>
    <row r="78" spans="11:94" ht="12.75" customHeight="1">
      <c r="K78" s="128">
        <v>13</v>
      </c>
      <c r="L78" s="31" t="s">
        <v>41</v>
      </c>
      <c r="M78" s="11" t="s">
        <v>155</v>
      </c>
      <c r="N78" s="31"/>
      <c r="O78" s="126"/>
      <c r="P78" s="31"/>
      <c r="Q78" s="142"/>
      <c r="R78" s="31"/>
      <c r="S78" s="31"/>
      <c r="T78" s="31"/>
      <c r="U78" s="129"/>
      <c r="V78" s="145" t="s">
        <v>20</v>
      </c>
      <c r="W78" s="128"/>
      <c r="X78" s="28" t="s">
        <v>212</v>
      </c>
      <c r="Y78" s="11" t="s">
        <v>219</v>
      </c>
      <c r="Z78" s="11" t="s">
        <v>223</v>
      </c>
      <c r="AA78" s="11" t="s">
        <v>227</v>
      </c>
      <c r="AB78" s="11" t="s">
        <v>231</v>
      </c>
      <c r="AC78" s="11" t="s">
        <v>236</v>
      </c>
      <c r="AD78" s="11"/>
      <c r="AE78" s="11"/>
      <c r="AF78" s="11"/>
      <c r="AG78" s="11"/>
      <c r="AH78" s="11"/>
      <c r="AI78" s="11"/>
      <c r="AJ78" s="102"/>
      <c r="AK78" s="126"/>
      <c r="AL78" s="126"/>
      <c r="AM78" s="126"/>
      <c r="AN78" s="126"/>
      <c r="AO78" s="102"/>
      <c r="AP78" s="102"/>
      <c r="AQ78" s="102"/>
      <c r="AR78" s="102"/>
      <c r="AS78" s="28" t="s">
        <v>345</v>
      </c>
      <c r="AT78" s="28"/>
      <c r="AU78" s="28"/>
      <c r="AV78" s="128"/>
      <c r="AW78" s="128"/>
      <c r="AX78" s="28"/>
      <c r="AY78" s="130" t="s">
        <v>516</v>
      </c>
      <c r="AZ78" s="126"/>
      <c r="BA78" s="126"/>
      <c r="BB78" s="126"/>
      <c r="BC78" s="126"/>
      <c r="BD78" s="126"/>
      <c r="BE78" s="126" t="s">
        <v>169</v>
      </c>
      <c r="BF78" s="126"/>
      <c r="BG78" s="126"/>
      <c r="BH78" s="126"/>
      <c r="BI78" s="126"/>
      <c r="BJ78" s="126"/>
      <c r="BK78" s="126"/>
      <c r="BL78" s="126"/>
      <c r="BM78" s="126" t="s">
        <v>298</v>
      </c>
      <c r="BN78" s="126"/>
      <c r="BO78" s="55"/>
      <c r="BP78" s="11"/>
      <c r="BQ78" s="126" t="s">
        <v>438</v>
      </c>
      <c r="BR78" s="126">
        <v>12</v>
      </c>
      <c r="BS78" s="59" t="s">
        <v>547</v>
      </c>
      <c r="BT78" s="30">
        <v>4</v>
      </c>
      <c r="BU78" s="8"/>
      <c r="BV78" s="8"/>
      <c r="BW78" s="71" t="s">
        <v>415</v>
      </c>
      <c r="BX78" s="42" t="s">
        <v>436</v>
      </c>
      <c r="BY78" s="45" t="s">
        <v>454</v>
      </c>
      <c r="BZ78" s="40" t="s">
        <v>292</v>
      </c>
      <c r="CA78" s="38" t="s">
        <v>67</v>
      </c>
      <c r="CB78" s="66" t="s">
        <v>398</v>
      </c>
      <c r="CC78" s="8"/>
      <c r="CE78" s="30">
        <v>2</v>
      </c>
      <c r="CF78" s="26">
        <v>6</v>
      </c>
      <c r="CL78" s="10">
        <v>2</v>
      </c>
      <c r="CM78" s="30" t="s">
        <v>389</v>
      </c>
      <c r="CN78" s="11" t="s">
        <v>603</v>
      </c>
      <c r="CO78" s="2">
        <v>3</v>
      </c>
      <c r="CP78" s="95"/>
    </row>
    <row r="79" spans="11:94" ht="12.75" customHeight="1">
      <c r="K79" s="128">
        <v>14</v>
      </c>
      <c r="L79" s="31" t="s">
        <v>42</v>
      </c>
      <c r="M79" s="11" t="s">
        <v>156</v>
      </c>
      <c r="N79" s="31"/>
      <c r="O79" s="126"/>
      <c r="P79" s="31"/>
      <c r="Q79" s="142"/>
      <c r="R79" s="31"/>
      <c r="S79" s="31"/>
      <c r="T79" s="31"/>
      <c r="U79" s="129"/>
      <c r="V79" s="11">
        <v>0</v>
      </c>
      <c r="W79" s="126" t="s">
        <v>322</v>
      </c>
      <c r="X79" s="28" t="s">
        <v>215</v>
      </c>
      <c r="Y79" s="11" t="s">
        <v>220</v>
      </c>
      <c r="Z79" s="11" t="s">
        <v>224</v>
      </c>
      <c r="AA79" s="11" t="s">
        <v>228</v>
      </c>
      <c r="AB79" s="11" t="s">
        <v>232</v>
      </c>
      <c r="AC79" s="11" t="s">
        <v>237</v>
      </c>
      <c r="AD79" s="11"/>
      <c r="AE79" s="11"/>
      <c r="AF79" s="11"/>
      <c r="AG79" s="11"/>
      <c r="AH79" s="11"/>
      <c r="AI79" s="11"/>
      <c r="AJ79" s="102"/>
      <c r="AK79" s="126"/>
      <c r="AL79" s="126"/>
      <c r="AM79" s="126"/>
      <c r="AN79" s="126"/>
      <c r="AO79" s="102"/>
      <c r="AP79" s="102"/>
      <c r="AQ79" s="102"/>
      <c r="AR79" s="102"/>
      <c r="AS79" s="28" t="s">
        <v>346</v>
      </c>
      <c r="AT79" s="28"/>
      <c r="AU79" s="28"/>
      <c r="AV79" s="126"/>
      <c r="AW79" s="126"/>
      <c r="AX79" s="28"/>
      <c r="AY79" s="126"/>
      <c r="AZ79" s="126"/>
      <c r="BA79" s="126"/>
      <c r="BB79" s="126"/>
      <c r="BC79" s="126"/>
      <c r="BD79" s="126"/>
      <c r="BE79" s="126" t="s">
        <v>170</v>
      </c>
      <c r="BF79" s="126"/>
      <c r="BG79" s="126"/>
      <c r="BH79" s="126"/>
      <c r="BI79" s="126"/>
      <c r="BJ79" s="126"/>
      <c r="BK79" s="126"/>
      <c r="BL79" s="126"/>
      <c r="BM79" s="126" t="s">
        <v>299</v>
      </c>
      <c r="BN79" s="126"/>
      <c r="BO79" s="55"/>
      <c r="BP79" s="11"/>
      <c r="BQ79" s="126" t="s">
        <v>441</v>
      </c>
      <c r="BR79" s="126">
        <v>9</v>
      </c>
      <c r="BS79" s="59" t="s">
        <v>547</v>
      </c>
      <c r="BT79" s="30">
        <v>3</v>
      </c>
      <c r="BU79" s="8"/>
      <c r="BV79" s="8"/>
      <c r="BW79" s="73" t="s">
        <v>416</v>
      </c>
      <c r="BX79" s="40" t="s">
        <v>375</v>
      </c>
      <c r="BY79" s="45" t="s">
        <v>455</v>
      </c>
      <c r="BZ79" s="45" t="s">
        <v>296</v>
      </c>
      <c r="CA79" s="30" t="s">
        <v>483</v>
      </c>
      <c r="CB79" s="66" t="s">
        <v>170</v>
      </c>
      <c r="CC79" s="8"/>
      <c r="CE79" s="30">
        <v>5</v>
      </c>
      <c r="CF79" s="30">
        <v>11</v>
      </c>
      <c r="CL79" s="10">
        <v>2</v>
      </c>
      <c r="CM79" s="30" t="s">
        <v>593</v>
      </c>
      <c r="CN79" s="11" t="s">
        <v>604</v>
      </c>
      <c r="CO79" s="2">
        <v>3</v>
      </c>
      <c r="CP79" s="95"/>
    </row>
    <row r="80" spans="11:94" ht="12.75" customHeight="1">
      <c r="K80" s="128">
        <v>15</v>
      </c>
      <c r="L80" s="146" t="s">
        <v>630</v>
      </c>
      <c r="M80" s="126" t="s">
        <v>157</v>
      </c>
      <c r="N80" s="31"/>
      <c r="O80" s="126"/>
      <c r="P80" s="31"/>
      <c r="Q80" s="142"/>
      <c r="R80" s="31"/>
      <c r="S80" s="31"/>
      <c r="T80" s="31"/>
      <c r="U80" s="129"/>
      <c r="V80" s="28" t="s">
        <v>24</v>
      </c>
      <c r="W80" s="130" t="s">
        <v>323</v>
      </c>
      <c r="X80" s="28" t="s">
        <v>216</v>
      </c>
      <c r="Y80" s="11"/>
      <c r="Z80" s="11"/>
      <c r="AA80" s="11"/>
      <c r="AB80" s="11" t="s">
        <v>233</v>
      </c>
      <c r="AC80" s="11"/>
      <c r="AD80" s="11"/>
      <c r="AE80" s="11"/>
      <c r="AF80" s="11"/>
      <c r="AG80" s="11"/>
      <c r="AH80" s="11"/>
      <c r="AI80" s="11"/>
      <c r="AJ80" s="102"/>
      <c r="AK80" s="126"/>
      <c r="AL80" s="126"/>
      <c r="AM80" s="126"/>
      <c r="AN80" s="126"/>
      <c r="AO80" s="102"/>
      <c r="AP80" s="102"/>
      <c r="AQ80" s="102"/>
      <c r="AR80" s="102"/>
      <c r="AS80" s="28" t="s">
        <v>348</v>
      </c>
      <c r="AT80" s="28"/>
      <c r="AU80" s="28"/>
      <c r="AV80" s="147"/>
      <c r="AW80" s="147"/>
      <c r="AX80" s="147"/>
      <c r="AY80" s="126"/>
      <c r="AZ80" s="126"/>
      <c r="BA80" s="126"/>
      <c r="BB80" s="126"/>
      <c r="BC80" s="126"/>
      <c r="BD80" s="126"/>
      <c r="BE80" s="126" t="s">
        <v>171</v>
      </c>
      <c r="BF80" s="126"/>
      <c r="BG80" s="126"/>
      <c r="BH80" s="126"/>
      <c r="BI80" s="126"/>
      <c r="BJ80" s="126"/>
      <c r="BK80" s="126"/>
      <c r="BL80" s="126"/>
      <c r="BM80" s="126" t="s">
        <v>300</v>
      </c>
      <c r="BN80" s="126"/>
      <c r="BO80" s="55"/>
      <c r="BP80" s="11"/>
      <c r="BQ80" s="126" t="s">
        <v>525</v>
      </c>
      <c r="BR80" s="126">
        <v>15</v>
      </c>
      <c r="BS80" s="59" t="s">
        <v>546</v>
      </c>
      <c r="BT80" s="30">
        <v>7</v>
      </c>
      <c r="BU80" s="8"/>
      <c r="BV80" s="8"/>
      <c r="BW80" s="73" t="s">
        <v>417</v>
      </c>
      <c r="BX80" s="44" t="s">
        <v>317</v>
      </c>
      <c r="BY80" s="40" t="s">
        <v>335</v>
      </c>
      <c r="BZ80" s="40" t="s">
        <v>299</v>
      </c>
      <c r="CA80" s="44" t="s">
        <v>137</v>
      </c>
      <c r="CB80" s="76" t="s">
        <v>512</v>
      </c>
      <c r="CC80" s="8"/>
      <c r="CE80" s="30">
        <v>4</v>
      </c>
      <c r="CF80" s="8">
        <v>12</v>
      </c>
      <c r="CL80" s="10">
        <v>2</v>
      </c>
      <c r="CM80" s="30" t="s">
        <v>468</v>
      </c>
      <c r="CN80" s="11" t="s">
        <v>605</v>
      </c>
      <c r="CO80" s="2">
        <v>3</v>
      </c>
      <c r="CP80" s="95"/>
    </row>
    <row r="81" spans="2:94" ht="12.75" customHeight="1">
      <c r="K81" s="128">
        <v>16</v>
      </c>
      <c r="L81" s="31">
        <v>7</v>
      </c>
      <c r="M81" s="130" t="s">
        <v>392</v>
      </c>
      <c r="N81" s="31"/>
      <c r="O81" s="126"/>
      <c r="P81" s="31"/>
      <c r="Q81" s="142"/>
      <c r="R81" s="31"/>
      <c r="S81" s="31"/>
      <c r="T81" s="31"/>
      <c r="U81" s="129"/>
      <c r="V81" s="145" t="s">
        <v>21</v>
      </c>
      <c r="W81" s="130" t="s">
        <v>324</v>
      </c>
      <c r="X81" s="128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02"/>
      <c r="AK81" s="126"/>
      <c r="AL81" s="126"/>
      <c r="AM81" s="126"/>
      <c r="AN81" s="126"/>
      <c r="AO81" s="102"/>
      <c r="AP81" s="102"/>
      <c r="AQ81" s="102"/>
      <c r="AR81" s="102"/>
      <c r="AS81" s="28" t="s">
        <v>347</v>
      </c>
      <c r="AT81" s="28"/>
      <c r="AU81" s="28"/>
      <c r="AV81" s="147"/>
      <c r="AW81" s="147"/>
      <c r="AX81" s="147"/>
      <c r="AY81" s="126"/>
      <c r="AZ81" s="126"/>
      <c r="BA81" s="126"/>
      <c r="BB81" s="126"/>
      <c r="BC81" s="126"/>
      <c r="BD81" s="126"/>
      <c r="BE81" s="126" t="s">
        <v>172</v>
      </c>
      <c r="BF81" s="126"/>
      <c r="BG81" s="126"/>
      <c r="BH81" s="126"/>
      <c r="BI81" s="126"/>
      <c r="BJ81" s="126"/>
      <c r="BK81" s="126"/>
      <c r="BL81" s="126"/>
      <c r="BM81" s="126" t="s">
        <v>301</v>
      </c>
      <c r="BN81" s="126"/>
      <c r="BO81" s="55"/>
      <c r="BP81" s="11"/>
      <c r="BQ81" s="28" t="s">
        <v>526</v>
      </c>
      <c r="BR81" s="28">
        <v>13</v>
      </c>
      <c r="BS81" s="57" t="s">
        <v>547</v>
      </c>
      <c r="BT81" s="28">
        <v>5</v>
      </c>
      <c r="BU81" s="8"/>
      <c r="BV81" s="8"/>
      <c r="BW81" s="77" t="s">
        <v>73</v>
      </c>
      <c r="BX81" s="44" t="s">
        <v>130</v>
      </c>
      <c r="BY81" s="40" t="s">
        <v>132</v>
      </c>
      <c r="BZ81" s="40" t="s">
        <v>165</v>
      </c>
      <c r="CA81" s="40" t="s">
        <v>366</v>
      </c>
      <c r="CB81" s="66" t="s">
        <v>367</v>
      </c>
      <c r="CC81" s="8"/>
      <c r="CE81" s="30">
        <v>2</v>
      </c>
      <c r="CF81" s="8">
        <v>7</v>
      </c>
      <c r="CL81" s="10">
        <v>2</v>
      </c>
      <c r="CM81" s="30" t="s">
        <v>391</v>
      </c>
      <c r="CN81" s="11" t="s">
        <v>606</v>
      </c>
      <c r="CO81" s="2">
        <v>3</v>
      </c>
      <c r="CP81" s="95"/>
    </row>
    <row r="82" spans="2:94" ht="12.75" customHeight="1">
      <c r="K82" s="128">
        <v>17</v>
      </c>
      <c r="L82" s="31">
        <v>8</v>
      </c>
      <c r="M82" s="11" t="s">
        <v>65</v>
      </c>
      <c r="N82" s="31"/>
      <c r="O82" s="126"/>
      <c r="P82" s="31"/>
      <c r="Q82" s="142"/>
      <c r="R82" s="31"/>
      <c r="S82" s="31"/>
      <c r="T82" s="31"/>
      <c r="U82" s="129"/>
      <c r="V82" s="28" t="s">
        <v>541</v>
      </c>
      <c r="W82" s="130" t="s">
        <v>325</v>
      </c>
      <c r="X82" s="128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02"/>
      <c r="AK82" s="126"/>
      <c r="AL82" s="126"/>
      <c r="AM82" s="126"/>
      <c r="AN82" s="126"/>
      <c r="AO82" s="102"/>
      <c r="AP82" s="102"/>
      <c r="AQ82" s="102"/>
      <c r="AR82" s="102"/>
      <c r="AS82" s="28" t="s">
        <v>349</v>
      </c>
      <c r="AT82" s="28"/>
      <c r="AU82" s="28"/>
      <c r="AV82" s="128"/>
      <c r="AW82" s="128"/>
      <c r="AX82" s="128"/>
      <c r="AY82" s="126"/>
      <c r="AZ82" s="126"/>
      <c r="BA82" s="126"/>
      <c r="BB82" s="126"/>
      <c r="BC82" s="130" t="s">
        <v>572</v>
      </c>
      <c r="BD82" s="126"/>
      <c r="BE82" s="126" t="s">
        <v>66</v>
      </c>
      <c r="BF82" s="126"/>
      <c r="BG82" s="126"/>
      <c r="BH82" s="126"/>
      <c r="BI82" s="126"/>
      <c r="BJ82" s="126"/>
      <c r="BK82" s="11"/>
      <c r="BL82" s="11"/>
      <c r="BM82" s="126" t="s">
        <v>139</v>
      </c>
      <c r="BN82" s="126"/>
      <c r="BO82" s="55"/>
      <c r="BP82" s="11"/>
      <c r="BQ82" s="126" t="s">
        <v>447</v>
      </c>
      <c r="BR82" s="126">
        <v>11</v>
      </c>
      <c r="BS82" s="59" t="s">
        <v>547</v>
      </c>
      <c r="BT82" s="30">
        <v>4</v>
      </c>
      <c r="BU82" s="8"/>
      <c r="BV82" s="8"/>
      <c r="BW82" s="73" t="s">
        <v>418</v>
      </c>
      <c r="BX82" s="40" t="s">
        <v>297</v>
      </c>
      <c r="BY82" s="45" t="s">
        <v>167</v>
      </c>
      <c r="BZ82" s="40" t="s">
        <v>298</v>
      </c>
      <c r="CA82" s="45" t="s">
        <v>484</v>
      </c>
      <c r="CB82" s="78" t="s">
        <v>510</v>
      </c>
      <c r="CC82" s="8"/>
      <c r="CE82" s="30">
        <v>4</v>
      </c>
      <c r="CF82" s="8">
        <v>11</v>
      </c>
      <c r="CL82" s="10">
        <v>2</v>
      </c>
      <c r="CM82" s="12" t="s">
        <v>609</v>
      </c>
      <c r="CN82" s="28" t="s">
        <v>629</v>
      </c>
      <c r="CO82" s="102">
        <v>8</v>
      </c>
      <c r="CP82" s="95"/>
    </row>
    <row r="83" spans="2:94" ht="12.75" customHeight="1" thickBot="1">
      <c r="K83" s="128">
        <v>18</v>
      </c>
      <c r="L83" s="31">
        <v>9</v>
      </c>
      <c r="M83" s="11" t="s">
        <v>71</v>
      </c>
      <c r="N83" s="31"/>
      <c r="O83" s="126"/>
      <c r="P83" s="31"/>
      <c r="Q83" s="142"/>
      <c r="R83" s="31"/>
      <c r="S83" s="31"/>
      <c r="T83" s="31"/>
      <c r="U83" s="129"/>
      <c r="V83" s="28" t="s">
        <v>542</v>
      </c>
      <c r="W83" s="130" t="s">
        <v>326</v>
      </c>
      <c r="X83" s="128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02"/>
      <c r="AK83" s="126"/>
      <c r="AL83" s="126"/>
      <c r="AM83" s="126"/>
      <c r="AN83" s="126"/>
      <c r="AO83" s="102"/>
      <c r="AP83" s="102"/>
      <c r="AQ83" s="102"/>
      <c r="AR83" s="102"/>
      <c r="AS83" s="28" t="s">
        <v>350</v>
      </c>
      <c r="AT83" s="28"/>
      <c r="AU83" s="28"/>
      <c r="AV83" s="128"/>
      <c r="AW83" s="128"/>
      <c r="AX83" s="128"/>
      <c r="AY83" s="126"/>
      <c r="AZ83" s="126"/>
      <c r="BA83" s="126"/>
      <c r="BB83" s="126"/>
      <c r="BC83" s="126"/>
      <c r="BD83" s="126"/>
      <c r="BE83" s="34" t="s">
        <v>569</v>
      </c>
      <c r="BF83" s="28"/>
      <c r="BG83" s="28"/>
      <c r="BH83" s="28"/>
      <c r="BI83" s="28"/>
      <c r="BJ83" s="28"/>
      <c r="BK83" s="126"/>
      <c r="BL83" s="126"/>
      <c r="BM83" s="126"/>
      <c r="BN83" s="126"/>
      <c r="BO83" s="55"/>
      <c r="BP83" s="11"/>
      <c r="BQ83" s="130" t="s">
        <v>527</v>
      </c>
      <c r="BR83" s="130">
        <v>10</v>
      </c>
      <c r="BS83" s="59" t="s">
        <v>547</v>
      </c>
      <c r="BT83" s="30">
        <v>4</v>
      </c>
      <c r="BU83" s="8"/>
      <c r="BV83" s="8"/>
      <c r="BW83" s="79" t="s">
        <v>419</v>
      </c>
      <c r="BX83" s="46" t="s">
        <v>437</v>
      </c>
      <c r="BY83" s="35" t="s">
        <v>456</v>
      </c>
      <c r="BZ83" s="41" t="s">
        <v>289</v>
      </c>
      <c r="CA83" s="43" t="s">
        <v>403</v>
      </c>
      <c r="CB83" s="75" t="s">
        <v>402</v>
      </c>
      <c r="CC83" s="8"/>
      <c r="CE83" s="30">
        <v>5</v>
      </c>
      <c r="CF83" s="8">
        <v>14</v>
      </c>
      <c r="CL83" s="10"/>
      <c r="CM83" s="26"/>
      <c r="CN83" s="2"/>
      <c r="CO83" s="2"/>
      <c r="CP83" s="95"/>
    </row>
    <row r="84" spans="2:94" ht="12.75" customHeight="1">
      <c r="K84" s="128">
        <v>19</v>
      </c>
      <c r="L84" s="31" t="s">
        <v>23</v>
      </c>
      <c r="M84" s="126" t="s">
        <v>158</v>
      </c>
      <c r="N84" s="31"/>
      <c r="O84" s="126"/>
      <c r="P84" s="31"/>
      <c r="Q84" s="142"/>
      <c r="R84" s="31"/>
      <c r="S84" s="31"/>
      <c r="T84" s="31"/>
      <c r="U84" s="129"/>
      <c r="V84" s="11"/>
      <c r="W84" s="130" t="s">
        <v>327</v>
      </c>
      <c r="X84" s="128"/>
      <c r="Y84" s="128"/>
      <c r="Z84" s="128"/>
      <c r="AA84" s="128"/>
      <c r="AB84" s="128"/>
      <c r="AC84" s="11"/>
      <c r="AD84" s="11"/>
      <c r="AE84" s="11"/>
      <c r="AF84" s="11"/>
      <c r="AG84" s="11"/>
      <c r="AH84" s="11"/>
      <c r="AI84" s="11"/>
      <c r="AJ84" s="102"/>
      <c r="AK84" s="126"/>
      <c r="AL84" s="126"/>
      <c r="AM84" s="126"/>
      <c r="AN84" s="126"/>
      <c r="AO84" s="102"/>
      <c r="AP84" s="102"/>
      <c r="AQ84" s="102"/>
      <c r="AR84" s="102"/>
      <c r="AS84" s="102"/>
      <c r="AT84" s="102"/>
      <c r="AU84" s="102"/>
      <c r="AV84" s="128"/>
      <c r="AW84" s="128"/>
      <c r="AX84" s="128"/>
      <c r="AY84" s="126"/>
      <c r="AZ84" s="126"/>
      <c r="BA84" s="126"/>
      <c r="BB84" s="126"/>
      <c r="BC84" s="130" t="s">
        <v>571</v>
      </c>
      <c r="BD84" s="126"/>
      <c r="BE84" s="126" t="s">
        <v>174</v>
      </c>
      <c r="BF84" s="126"/>
      <c r="BG84" s="126"/>
      <c r="BH84" s="126"/>
      <c r="BI84" s="126"/>
      <c r="BJ84" s="126"/>
      <c r="BK84" s="126"/>
      <c r="BL84" s="126"/>
      <c r="BM84" s="126"/>
      <c r="BN84" s="126"/>
      <c r="BO84" s="55"/>
      <c r="BP84" s="11"/>
      <c r="BQ84" s="130" t="s">
        <v>451</v>
      </c>
      <c r="BR84" s="130">
        <v>10</v>
      </c>
      <c r="BS84" s="59" t="s">
        <v>547</v>
      </c>
      <c r="BT84" s="30">
        <v>4</v>
      </c>
      <c r="BU84" s="8"/>
      <c r="BV84" s="8"/>
      <c r="BW84" s="71" t="s">
        <v>420</v>
      </c>
      <c r="BX84" s="40" t="s">
        <v>336</v>
      </c>
      <c r="BY84" s="30" t="s">
        <v>457</v>
      </c>
      <c r="BZ84" s="40" t="s">
        <v>291</v>
      </c>
      <c r="CA84" s="38" t="s">
        <v>157</v>
      </c>
      <c r="CB84" s="76" t="s">
        <v>511</v>
      </c>
      <c r="CC84" s="8"/>
      <c r="CE84" s="30">
        <v>4</v>
      </c>
      <c r="CF84" s="8">
        <v>11</v>
      </c>
      <c r="CL84" s="10"/>
      <c r="CM84" s="12"/>
      <c r="CN84" s="2"/>
      <c r="CO84" s="2"/>
      <c r="CP84" s="95"/>
    </row>
    <row r="85" spans="2:94" ht="12.75" customHeight="1">
      <c r="K85" s="128">
        <v>20</v>
      </c>
      <c r="L85" s="136" t="s">
        <v>105</v>
      </c>
      <c r="M85" s="126"/>
      <c r="N85" s="31"/>
      <c r="O85" s="126"/>
      <c r="P85" s="31"/>
      <c r="Q85" s="142"/>
      <c r="R85" s="31"/>
      <c r="S85" s="31"/>
      <c r="T85" s="31"/>
      <c r="U85" s="129"/>
      <c r="V85" s="11"/>
      <c r="W85" s="130" t="s">
        <v>328</v>
      </c>
      <c r="X85" s="128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02"/>
      <c r="AK85" s="126"/>
      <c r="AL85" s="126"/>
      <c r="AM85" s="126"/>
      <c r="AN85" s="126"/>
      <c r="AO85" s="102"/>
      <c r="AP85" s="102"/>
      <c r="AQ85" s="102"/>
      <c r="AR85" s="102"/>
      <c r="AS85" s="102"/>
      <c r="AT85" s="102"/>
      <c r="AU85" s="102"/>
      <c r="AV85" s="128"/>
      <c r="AW85" s="128"/>
      <c r="AX85" s="128"/>
      <c r="AY85" s="126"/>
      <c r="AZ85" s="126"/>
      <c r="BA85" s="126"/>
      <c r="BB85" s="126"/>
      <c r="BC85" s="130" t="s">
        <v>312</v>
      </c>
      <c r="BD85" s="126"/>
      <c r="BE85" s="126" t="s">
        <v>175</v>
      </c>
      <c r="BF85" s="126"/>
      <c r="BG85" s="126"/>
      <c r="BH85" s="126"/>
      <c r="BI85" s="126"/>
      <c r="BJ85" s="126"/>
      <c r="BK85" s="126"/>
      <c r="BL85" s="126"/>
      <c r="BM85" s="126"/>
      <c r="BN85" s="126"/>
      <c r="BO85" s="55"/>
      <c r="BP85" s="11"/>
      <c r="BQ85" s="130" t="s">
        <v>452</v>
      </c>
      <c r="BR85" s="130">
        <v>6</v>
      </c>
      <c r="BS85" s="59" t="s">
        <v>547</v>
      </c>
      <c r="BT85" s="30">
        <v>2</v>
      </c>
      <c r="BU85" s="8"/>
      <c r="BV85" s="8"/>
      <c r="BW85" s="77" t="s">
        <v>75</v>
      </c>
      <c r="BX85" s="40" t="s">
        <v>342</v>
      </c>
      <c r="BY85" s="44" t="s">
        <v>360</v>
      </c>
      <c r="BZ85" s="40" t="s">
        <v>294</v>
      </c>
      <c r="CA85" s="42" t="s">
        <v>16</v>
      </c>
      <c r="CB85" s="76" t="s">
        <v>21</v>
      </c>
      <c r="CC85" s="8"/>
      <c r="CE85" s="30">
        <v>4</v>
      </c>
      <c r="CF85" s="8">
        <v>11</v>
      </c>
      <c r="CL85" s="10">
        <v>17</v>
      </c>
      <c r="CM85" s="12"/>
      <c r="CN85" s="2"/>
      <c r="CO85" s="2">
        <v>17</v>
      </c>
      <c r="CP85" s="95"/>
    </row>
    <row r="86" spans="2:94" ht="12.75" customHeight="1">
      <c r="K86" s="128">
        <v>21</v>
      </c>
      <c r="L86" s="31">
        <v>4</v>
      </c>
      <c r="M86" s="11"/>
      <c r="N86" s="31"/>
      <c r="O86" s="126"/>
      <c r="P86" s="31"/>
      <c r="Q86" s="142"/>
      <c r="R86" s="31"/>
      <c r="S86" s="31"/>
      <c r="T86" s="31"/>
      <c r="U86" s="129"/>
      <c r="V86" s="11"/>
      <c r="W86" s="130" t="s">
        <v>329</v>
      </c>
      <c r="X86" s="128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02"/>
      <c r="AK86" s="126"/>
      <c r="AL86" s="126"/>
      <c r="AM86" s="126"/>
      <c r="AN86" s="126"/>
      <c r="AO86" s="102"/>
      <c r="AP86" s="102"/>
      <c r="AQ86" s="102"/>
      <c r="AR86" s="102"/>
      <c r="AS86" s="102"/>
      <c r="AT86" s="102"/>
      <c r="AU86" s="102"/>
      <c r="AV86" s="128"/>
      <c r="AW86" s="128"/>
      <c r="AX86" s="128"/>
      <c r="AY86" s="126"/>
      <c r="AZ86" s="126"/>
      <c r="BA86" s="126"/>
      <c r="BB86" s="126"/>
      <c r="BC86" s="130" t="s">
        <v>330</v>
      </c>
      <c r="BD86" s="126"/>
      <c r="BE86" s="126" t="s">
        <v>176</v>
      </c>
      <c r="BF86" s="126"/>
      <c r="BG86" s="126"/>
      <c r="BH86" s="126"/>
      <c r="BI86" s="126"/>
      <c r="BJ86" s="126"/>
      <c r="BK86" s="126"/>
      <c r="BL86" s="126"/>
      <c r="BM86" s="126"/>
      <c r="BN86" s="126"/>
      <c r="BO86" s="55"/>
      <c r="BP86" s="11"/>
      <c r="BQ86" s="130" t="s">
        <v>453</v>
      </c>
      <c r="BR86" s="130">
        <v>6</v>
      </c>
      <c r="BS86" s="59" t="s">
        <v>547</v>
      </c>
      <c r="BT86" s="30">
        <v>2</v>
      </c>
      <c r="BU86" s="8"/>
      <c r="BV86" s="8"/>
      <c r="BW86" s="73" t="s">
        <v>421</v>
      </c>
      <c r="BX86" s="30" t="s">
        <v>438</v>
      </c>
      <c r="BY86" s="40" t="s">
        <v>178</v>
      </c>
      <c r="BZ86" s="40" t="s">
        <v>290</v>
      </c>
      <c r="CA86" s="42" t="s">
        <v>485</v>
      </c>
      <c r="CB86" s="76" t="s">
        <v>20</v>
      </c>
      <c r="CC86" s="8"/>
      <c r="CE86" s="30">
        <v>4</v>
      </c>
      <c r="CF86" s="8">
        <v>13</v>
      </c>
      <c r="CL86" s="10"/>
      <c r="CM86" s="12"/>
      <c r="CN86" s="2"/>
      <c r="CO86" s="2"/>
      <c r="CP86" s="95"/>
    </row>
    <row r="87" spans="2:94" ht="12.75" customHeight="1">
      <c r="K87" s="128">
        <v>22</v>
      </c>
      <c r="L87" s="31">
        <v>5</v>
      </c>
      <c r="M87" s="11"/>
      <c r="N87" s="31"/>
      <c r="O87" s="126"/>
      <c r="P87" s="31"/>
      <c r="Q87" s="142"/>
      <c r="R87" s="31"/>
      <c r="S87" s="31"/>
      <c r="T87" s="31"/>
      <c r="U87" s="129"/>
      <c r="V87" s="11"/>
      <c r="W87" s="130"/>
      <c r="X87" s="128"/>
      <c r="Y87" s="11"/>
      <c r="Z87" s="11"/>
      <c r="AA87" s="11"/>
      <c r="AB87" s="11"/>
      <c r="AC87" s="28"/>
      <c r="AD87" s="28"/>
      <c r="AE87" s="28"/>
      <c r="AF87" s="28"/>
      <c r="AG87" s="28"/>
      <c r="AH87" s="28"/>
      <c r="AI87" s="28"/>
      <c r="AJ87" s="102"/>
      <c r="AK87" s="126"/>
      <c r="AL87" s="126"/>
      <c r="AM87" s="126"/>
      <c r="AN87" s="126"/>
      <c r="AO87" s="102"/>
      <c r="AP87" s="102"/>
      <c r="AQ87" s="102"/>
      <c r="AR87" s="102"/>
      <c r="AS87" s="102"/>
      <c r="AT87" s="102"/>
      <c r="AU87" s="102"/>
      <c r="AV87" s="128"/>
      <c r="AW87" s="128"/>
      <c r="AX87" s="128"/>
      <c r="AY87" s="126"/>
      <c r="AZ87" s="126"/>
      <c r="BA87" s="126"/>
      <c r="BB87" s="126"/>
      <c r="BC87" s="31" t="s">
        <v>331</v>
      </c>
      <c r="BD87" s="126"/>
      <c r="BE87" s="126" t="s">
        <v>177</v>
      </c>
      <c r="BF87" s="126"/>
      <c r="BG87" s="126"/>
      <c r="BH87" s="126"/>
      <c r="BI87" s="126"/>
      <c r="BJ87" s="126"/>
      <c r="BK87" s="126"/>
      <c r="BL87" s="126"/>
      <c r="BM87" s="126"/>
      <c r="BN87" s="126"/>
      <c r="BO87" s="55"/>
      <c r="BP87" s="11"/>
      <c r="BQ87" s="28" t="s">
        <v>456</v>
      </c>
      <c r="BR87" s="28">
        <v>6</v>
      </c>
      <c r="BS87" s="59" t="s">
        <v>547</v>
      </c>
      <c r="BT87" s="30">
        <v>2</v>
      </c>
      <c r="BU87" s="8"/>
      <c r="BV87" s="8"/>
      <c r="BW87" s="73" t="s">
        <v>422</v>
      </c>
      <c r="BX87" s="40" t="s">
        <v>339</v>
      </c>
      <c r="BY87" s="40" t="s">
        <v>179</v>
      </c>
      <c r="BZ87" s="40" t="s">
        <v>293</v>
      </c>
      <c r="CA87" s="42" t="s">
        <v>486</v>
      </c>
      <c r="CB87" s="76" t="s">
        <v>49</v>
      </c>
      <c r="CC87" s="8"/>
      <c r="CE87" s="30">
        <v>2</v>
      </c>
      <c r="CF87" s="30">
        <v>8</v>
      </c>
      <c r="CL87" s="10">
        <f>2*CL85</f>
        <v>34</v>
      </c>
      <c r="CM87" s="12"/>
      <c r="CN87" s="2"/>
      <c r="CO87" s="2">
        <f>SUM(CO66:CO82)</f>
        <v>55</v>
      </c>
      <c r="CP87" s="95"/>
    </row>
    <row r="88" spans="2:94" ht="12.75" customHeight="1">
      <c r="K88" s="128">
        <v>23</v>
      </c>
      <c r="L88" s="31">
        <v>6</v>
      </c>
      <c r="M88" s="11"/>
      <c r="N88" s="31"/>
      <c r="O88" s="126"/>
      <c r="P88" s="31"/>
      <c r="Q88" s="142"/>
      <c r="R88" s="31"/>
      <c r="S88" s="31"/>
      <c r="T88" s="31"/>
      <c r="U88" s="129"/>
      <c r="V88" s="11"/>
      <c r="W88" s="130"/>
      <c r="X88" s="128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02"/>
      <c r="AK88" s="126"/>
      <c r="AL88" s="126"/>
      <c r="AM88" s="126"/>
      <c r="AN88" s="126"/>
      <c r="AO88" s="102"/>
      <c r="AP88" s="102"/>
      <c r="AQ88" s="102"/>
      <c r="AR88" s="102"/>
      <c r="AS88" s="102"/>
      <c r="AT88" s="102"/>
      <c r="AU88" s="102"/>
      <c r="AV88" s="128"/>
      <c r="AW88" s="128"/>
      <c r="AX88" s="128"/>
      <c r="AY88" s="126"/>
      <c r="AZ88" s="126"/>
      <c r="BA88" s="126"/>
      <c r="BB88" s="126"/>
      <c r="BC88" s="126"/>
      <c r="BD88" s="126"/>
      <c r="BE88" s="126" t="s">
        <v>178</v>
      </c>
      <c r="BF88" s="126"/>
      <c r="BG88" s="126"/>
      <c r="BH88" s="126"/>
      <c r="BI88" s="126"/>
      <c r="BJ88" s="126"/>
      <c r="BK88" s="126"/>
      <c r="BL88" s="126"/>
      <c r="BM88" s="126"/>
      <c r="BN88" s="126"/>
      <c r="BO88" s="55"/>
      <c r="BP88" s="11"/>
      <c r="BQ88" s="130" t="s">
        <v>457</v>
      </c>
      <c r="BR88" s="130">
        <v>6</v>
      </c>
      <c r="BS88" s="59" t="s">
        <v>547</v>
      </c>
      <c r="BT88" s="30">
        <v>2</v>
      </c>
      <c r="BU88" s="8"/>
      <c r="BV88" s="8"/>
      <c r="BW88" s="72" t="s">
        <v>163</v>
      </c>
      <c r="BX88" s="40" t="s">
        <v>168</v>
      </c>
      <c r="BY88" s="38" t="s">
        <v>458</v>
      </c>
      <c r="BZ88" s="40" t="s">
        <v>467</v>
      </c>
      <c r="CA88" s="42" t="s">
        <v>487</v>
      </c>
      <c r="CB88" s="80" t="s">
        <v>23</v>
      </c>
      <c r="CC88" s="8"/>
      <c r="CE88" s="30">
        <v>4</v>
      </c>
      <c r="CF88" s="28">
        <v>11</v>
      </c>
      <c r="CL88" s="10"/>
      <c r="CM88" s="12"/>
      <c r="CN88" s="2"/>
      <c r="CO88" s="2"/>
      <c r="CP88" s="95"/>
    </row>
    <row r="89" spans="2:94" s="104" customFormat="1" ht="12.75" customHeight="1" thickBot="1">
      <c r="B89" s="103"/>
      <c r="K89" s="148">
        <v>24</v>
      </c>
      <c r="L89" s="149" t="s">
        <v>49</v>
      </c>
      <c r="M89" s="150"/>
      <c r="N89" s="149"/>
      <c r="O89" s="151"/>
      <c r="P89" s="149"/>
      <c r="Q89" s="152"/>
      <c r="R89" s="149"/>
      <c r="S89" s="149"/>
      <c r="T89" s="149"/>
      <c r="U89" s="153"/>
      <c r="V89" s="150"/>
      <c r="W89" s="154"/>
      <c r="X89" s="148"/>
      <c r="Y89" s="150"/>
      <c r="Z89" s="150"/>
      <c r="AA89" s="150"/>
      <c r="AB89" s="150"/>
      <c r="AC89" s="155"/>
      <c r="AD89" s="155"/>
      <c r="AE89" s="155"/>
      <c r="AF89" s="155"/>
      <c r="AG89" s="155"/>
      <c r="AH89" s="155"/>
      <c r="AI89" s="155"/>
      <c r="AJ89" s="156"/>
      <c r="AK89" s="151"/>
      <c r="AL89" s="151"/>
      <c r="AM89" s="151"/>
      <c r="AN89" s="151"/>
      <c r="AO89" s="156"/>
      <c r="AP89" s="156"/>
      <c r="AQ89" s="156"/>
      <c r="AR89" s="156"/>
      <c r="AS89" s="156"/>
      <c r="AT89" s="156"/>
      <c r="AU89" s="156"/>
      <c r="AV89" s="148"/>
      <c r="AW89" s="148"/>
      <c r="AX89" s="148"/>
      <c r="AY89" s="151"/>
      <c r="AZ89" s="151"/>
      <c r="BA89" s="151"/>
      <c r="BB89" s="151"/>
      <c r="BC89" s="151"/>
      <c r="BD89" s="151"/>
      <c r="BE89" s="151" t="s">
        <v>179</v>
      </c>
      <c r="BF89" s="151"/>
      <c r="BG89" s="151"/>
      <c r="BH89" s="151"/>
      <c r="BI89" s="151"/>
      <c r="BJ89" s="151"/>
      <c r="BK89" s="151"/>
      <c r="BL89" s="151"/>
      <c r="BM89" s="151"/>
      <c r="BN89" s="151"/>
      <c r="BO89" s="157"/>
      <c r="BP89" s="150"/>
      <c r="BQ89" s="113" t="s">
        <v>528</v>
      </c>
      <c r="BR89" s="113">
        <v>11</v>
      </c>
      <c r="BS89" s="108" t="s">
        <v>547</v>
      </c>
      <c r="BT89" s="96">
        <v>5</v>
      </c>
      <c r="BU89" s="106"/>
      <c r="BV89" s="106"/>
      <c r="BW89" s="109" t="s">
        <v>423</v>
      </c>
      <c r="BX89" s="110" t="s">
        <v>338</v>
      </c>
      <c r="BY89" s="110" t="s">
        <v>160</v>
      </c>
      <c r="BZ89" s="110" t="s">
        <v>166</v>
      </c>
      <c r="CA89" s="111" t="s">
        <v>488</v>
      </c>
      <c r="CB89" s="112" t="s">
        <v>46</v>
      </c>
      <c r="CC89" s="106"/>
      <c r="CE89" s="113">
        <v>4</v>
      </c>
      <c r="CF89" s="113">
        <v>12</v>
      </c>
      <c r="CL89" s="114"/>
      <c r="CM89" s="105"/>
      <c r="CN89" s="107"/>
      <c r="CO89" s="107"/>
      <c r="CP89" s="115"/>
    </row>
    <row r="90" spans="2:94" ht="12.75" customHeight="1">
      <c r="K90" s="128">
        <v>25</v>
      </c>
      <c r="L90" s="31">
        <v>1</v>
      </c>
      <c r="M90" s="11"/>
      <c r="N90" s="31"/>
      <c r="O90" s="126"/>
      <c r="P90" s="31"/>
      <c r="Q90" s="142"/>
      <c r="R90" s="31"/>
      <c r="S90" s="31"/>
      <c r="T90" s="31"/>
      <c r="U90" s="129"/>
      <c r="V90" s="11"/>
      <c r="W90" s="130"/>
      <c r="X90" s="128"/>
      <c r="Y90" s="128"/>
      <c r="Z90" s="128"/>
      <c r="AA90" s="128"/>
      <c r="AB90" s="128"/>
      <c r="AC90" s="158"/>
      <c r="AD90" s="158"/>
      <c r="AE90" s="158"/>
      <c r="AF90" s="158"/>
      <c r="AG90" s="158"/>
      <c r="AH90" s="158"/>
      <c r="AI90" s="158"/>
      <c r="AJ90" s="102"/>
      <c r="AK90" s="126"/>
      <c r="AL90" s="126"/>
      <c r="AM90" s="126"/>
      <c r="AN90" s="126"/>
      <c r="AO90" s="102"/>
      <c r="AP90" s="102"/>
      <c r="AQ90" s="102"/>
      <c r="AR90" s="102"/>
      <c r="AS90" s="102"/>
      <c r="AT90" s="102"/>
      <c r="AU90" s="102"/>
      <c r="AV90" s="128"/>
      <c r="AW90" s="128"/>
      <c r="AX90" s="128"/>
      <c r="AY90" s="126"/>
      <c r="AZ90" s="126"/>
      <c r="BA90" s="126"/>
      <c r="BB90" s="126"/>
      <c r="BC90" s="130" t="s">
        <v>574</v>
      </c>
      <c r="BD90" s="126"/>
      <c r="BE90" s="126"/>
      <c r="BF90" s="126"/>
      <c r="BG90" s="126"/>
      <c r="BH90" s="126"/>
      <c r="BI90" s="126"/>
      <c r="BJ90" s="126"/>
      <c r="BK90" s="126"/>
      <c r="BL90" s="126"/>
      <c r="BM90" s="126"/>
      <c r="BN90" s="126"/>
      <c r="BO90" s="55"/>
      <c r="BP90" s="11"/>
      <c r="BQ90" s="126" t="s">
        <v>460</v>
      </c>
      <c r="BR90" s="126">
        <v>12</v>
      </c>
      <c r="BS90" s="59" t="s">
        <v>547</v>
      </c>
      <c r="BT90" s="30">
        <v>4</v>
      </c>
      <c r="BU90" s="8"/>
      <c r="BV90" s="8"/>
      <c r="BW90" s="71" t="s">
        <v>424</v>
      </c>
      <c r="BX90" s="40" t="s">
        <v>439</v>
      </c>
      <c r="BY90" s="44" t="s">
        <v>361</v>
      </c>
      <c r="BZ90" s="40" t="s">
        <v>349</v>
      </c>
      <c r="CA90" s="40" t="s">
        <v>348</v>
      </c>
      <c r="CB90" s="76" t="s">
        <v>351</v>
      </c>
      <c r="CC90" s="8"/>
      <c r="CE90" s="30">
        <v>4</v>
      </c>
      <c r="CF90" s="28">
        <v>11</v>
      </c>
      <c r="CL90" s="10"/>
      <c r="CM90" s="12"/>
      <c r="CN90" s="2"/>
      <c r="CO90" s="2"/>
      <c r="CP90" s="95"/>
    </row>
    <row r="91" spans="2:94" ht="12.75" customHeight="1">
      <c r="K91" s="128">
        <v>26</v>
      </c>
      <c r="L91" s="31">
        <v>2</v>
      </c>
      <c r="M91" s="11"/>
      <c r="N91" s="31"/>
      <c r="O91" s="126"/>
      <c r="P91" s="31"/>
      <c r="Q91" s="31"/>
      <c r="R91" s="31"/>
      <c r="S91" s="31"/>
      <c r="T91" s="31"/>
      <c r="U91" s="129"/>
      <c r="V91" s="11"/>
      <c r="W91" s="130"/>
      <c r="X91" s="128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02"/>
      <c r="AK91" s="126"/>
      <c r="AL91" s="126"/>
      <c r="AM91" s="126"/>
      <c r="AN91" s="126"/>
      <c r="AO91" s="102"/>
      <c r="AP91" s="102"/>
      <c r="AQ91" s="102"/>
      <c r="AR91" s="102"/>
      <c r="AS91" s="102"/>
      <c r="AT91" s="102"/>
      <c r="AU91" s="102"/>
      <c r="AV91" s="128"/>
      <c r="AW91" s="128"/>
      <c r="AX91" s="128"/>
      <c r="AY91" s="126"/>
      <c r="AZ91" s="126"/>
      <c r="BA91" s="126"/>
      <c r="BB91" s="126"/>
      <c r="BC91" s="130" t="s">
        <v>573</v>
      </c>
      <c r="BD91" s="126"/>
      <c r="BE91" s="126"/>
      <c r="BF91" s="126"/>
      <c r="BG91" s="126"/>
      <c r="BH91" s="126"/>
      <c r="BI91" s="126"/>
      <c r="BJ91" s="126"/>
      <c r="BK91" s="126"/>
      <c r="BL91" s="126"/>
      <c r="BM91" s="126"/>
      <c r="BN91" s="126"/>
      <c r="BO91" s="55"/>
      <c r="BP91" s="11"/>
      <c r="BQ91" s="126" t="s">
        <v>463</v>
      </c>
      <c r="BR91" s="126">
        <v>7</v>
      </c>
      <c r="BS91" s="59" t="s">
        <v>547</v>
      </c>
      <c r="BT91" s="30">
        <v>2</v>
      </c>
      <c r="BU91" s="8"/>
      <c r="BV91" s="8"/>
      <c r="BW91" s="71" t="s">
        <v>425</v>
      </c>
      <c r="BX91" s="30" t="s">
        <v>441</v>
      </c>
      <c r="BY91" s="40" t="s">
        <v>368</v>
      </c>
      <c r="BZ91" s="40" t="s">
        <v>371</v>
      </c>
      <c r="CA91" s="40" t="s">
        <v>345</v>
      </c>
      <c r="CB91" s="80" t="s">
        <v>153</v>
      </c>
      <c r="CC91" s="8"/>
      <c r="CL91" s="116">
        <f>CL87/CL85</f>
        <v>2</v>
      </c>
      <c r="CM91" s="30" t="s">
        <v>543</v>
      </c>
      <c r="CN91" s="2"/>
      <c r="CO91" s="117">
        <f>CO87/CO85</f>
        <v>3.2352941176470589</v>
      </c>
      <c r="CP91" s="118" t="s">
        <v>543</v>
      </c>
    </row>
    <row r="92" spans="2:94" ht="12.75" customHeight="1">
      <c r="K92" s="128">
        <v>27</v>
      </c>
      <c r="L92" s="31">
        <v>3</v>
      </c>
      <c r="M92" s="11"/>
      <c r="N92" s="31"/>
      <c r="O92" s="126"/>
      <c r="P92" s="31"/>
      <c r="Q92" s="31"/>
      <c r="R92" s="31"/>
      <c r="S92" s="31"/>
      <c r="T92" s="31"/>
      <c r="U92" s="129"/>
      <c r="V92" s="11"/>
      <c r="W92" s="130"/>
      <c r="X92" s="128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02"/>
      <c r="AK92" s="126"/>
      <c r="AL92" s="126"/>
      <c r="AM92" s="126"/>
      <c r="AN92" s="126"/>
      <c r="AO92" s="102"/>
      <c r="AP92" s="102"/>
      <c r="AQ92" s="102"/>
      <c r="AR92" s="102"/>
      <c r="AS92" s="102"/>
      <c r="AT92" s="102"/>
      <c r="AU92" s="102"/>
      <c r="AV92" s="128"/>
      <c r="AW92" s="128"/>
      <c r="AX92" s="128"/>
      <c r="AY92" s="126"/>
      <c r="AZ92" s="126"/>
      <c r="BA92" s="126"/>
      <c r="BB92" s="126"/>
      <c r="BC92" s="126"/>
      <c r="BD92" s="126"/>
      <c r="BE92" s="126"/>
      <c r="BF92" s="126"/>
      <c r="BG92" s="126"/>
      <c r="BH92" s="126"/>
      <c r="BI92" s="126"/>
      <c r="BJ92" s="126"/>
      <c r="BK92" s="126"/>
      <c r="BL92" s="126"/>
      <c r="BM92" s="126"/>
      <c r="BN92" s="126"/>
      <c r="BO92" s="55"/>
      <c r="BP92" s="11"/>
      <c r="BQ92" s="126" t="s">
        <v>466</v>
      </c>
      <c r="BR92" s="126">
        <v>11</v>
      </c>
      <c r="BS92" s="59" t="s">
        <v>547</v>
      </c>
      <c r="BT92" s="30">
        <v>4</v>
      </c>
      <c r="BU92" s="8"/>
      <c r="BV92" s="8"/>
      <c r="BW92" s="71" t="s">
        <v>426</v>
      </c>
      <c r="BX92" s="44" t="s">
        <v>440</v>
      </c>
      <c r="BY92" s="40" t="s">
        <v>355</v>
      </c>
      <c r="BZ92" s="44" t="s">
        <v>357</v>
      </c>
      <c r="CA92" s="42" t="s">
        <v>489</v>
      </c>
      <c r="CB92" s="82" t="s">
        <v>497</v>
      </c>
      <c r="CC92" s="8"/>
      <c r="CF92" s="19" t="s">
        <v>560</v>
      </c>
      <c r="CL92" s="97"/>
      <c r="CM92" s="98"/>
      <c r="CN92" s="99"/>
      <c r="CO92" s="99"/>
      <c r="CP92" s="100"/>
    </row>
    <row r="93" spans="2:94" ht="12.75" customHeight="1">
      <c r="K93" s="128">
        <v>28</v>
      </c>
      <c r="L93" s="31" t="s">
        <v>20</v>
      </c>
      <c r="M93" s="11"/>
      <c r="N93" s="31"/>
      <c r="O93" s="126"/>
      <c r="P93" s="31"/>
      <c r="Q93" s="31"/>
      <c r="R93" s="31"/>
      <c r="S93" s="31"/>
      <c r="T93" s="31"/>
      <c r="U93" s="129"/>
      <c r="V93" s="11"/>
      <c r="W93" s="130"/>
      <c r="X93" s="128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28"/>
      <c r="AK93" s="126"/>
      <c r="AL93" s="126"/>
      <c r="AM93" s="126"/>
      <c r="AN93" s="126"/>
      <c r="AO93" s="128"/>
      <c r="AP93" s="128"/>
      <c r="AQ93" s="128"/>
      <c r="AR93" s="128"/>
      <c r="AS93" s="128"/>
      <c r="AT93" s="128"/>
      <c r="AU93" s="128"/>
      <c r="AV93" s="128"/>
      <c r="AW93" s="128"/>
      <c r="AX93" s="128"/>
      <c r="AY93" s="126"/>
      <c r="AZ93" s="126"/>
      <c r="BA93" s="126"/>
      <c r="BB93" s="126"/>
      <c r="BC93" s="130" t="s">
        <v>311</v>
      </c>
      <c r="BD93" s="126"/>
      <c r="BE93" s="126"/>
      <c r="BF93" s="126"/>
      <c r="BG93" s="126"/>
      <c r="BH93" s="126"/>
      <c r="BI93" s="126"/>
      <c r="BJ93" s="126"/>
      <c r="BK93" s="126"/>
      <c r="BL93" s="126"/>
      <c r="BM93" s="126"/>
      <c r="BN93" s="126"/>
      <c r="BO93" s="55"/>
      <c r="BP93" s="11"/>
      <c r="BQ93" s="126" t="s">
        <v>529</v>
      </c>
      <c r="BR93" s="126">
        <v>14</v>
      </c>
      <c r="BS93" s="59" t="s">
        <v>547</v>
      </c>
      <c r="BT93" s="30">
        <v>5</v>
      </c>
      <c r="BU93" s="8"/>
      <c r="BV93" s="8"/>
      <c r="BW93" s="71" t="s">
        <v>427</v>
      </c>
      <c r="BX93" s="38" t="s">
        <v>442</v>
      </c>
      <c r="BY93" s="40" t="s">
        <v>138</v>
      </c>
      <c r="BZ93" s="44" t="s">
        <v>318</v>
      </c>
      <c r="CA93" s="30" t="s">
        <v>490</v>
      </c>
      <c r="CB93" s="82" t="s">
        <v>356</v>
      </c>
      <c r="CC93" s="8"/>
      <c r="CM93" s="12"/>
    </row>
    <row r="94" spans="2:94" ht="12.75" customHeight="1">
      <c r="K94" s="128">
        <v>29</v>
      </c>
      <c r="L94" s="31" t="s">
        <v>45</v>
      </c>
      <c r="M94" s="11"/>
      <c r="N94" s="129"/>
      <c r="O94" s="128"/>
      <c r="P94" s="129"/>
      <c r="Q94" s="129"/>
      <c r="R94" s="31"/>
      <c r="S94" s="31"/>
      <c r="T94" s="31"/>
      <c r="U94" s="129"/>
      <c r="V94" s="11"/>
      <c r="W94" s="130"/>
      <c r="X94" s="128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28"/>
      <c r="AK94" s="126"/>
      <c r="AL94" s="126"/>
      <c r="AM94" s="126"/>
      <c r="AN94" s="126"/>
      <c r="AO94" s="128"/>
      <c r="AP94" s="128"/>
      <c r="AQ94" s="128"/>
      <c r="AR94" s="128"/>
      <c r="AS94" s="128"/>
      <c r="AT94" s="128"/>
      <c r="AU94" s="128"/>
      <c r="AV94" s="128"/>
      <c r="AW94" s="128"/>
      <c r="AX94" s="128"/>
      <c r="AY94" s="126"/>
      <c r="AZ94" s="126"/>
      <c r="BA94" s="126"/>
      <c r="BB94" s="126"/>
      <c r="BC94" s="130" t="s">
        <v>312</v>
      </c>
      <c r="BD94" s="126"/>
      <c r="BE94" s="126"/>
      <c r="BF94" s="126"/>
      <c r="BG94" s="126"/>
      <c r="BH94" s="126"/>
      <c r="BI94" s="126"/>
      <c r="BJ94" s="126"/>
      <c r="BK94" s="126"/>
      <c r="BL94" s="126"/>
      <c r="BM94" s="126"/>
      <c r="BN94" s="126"/>
      <c r="BO94" s="55"/>
      <c r="BP94" s="11"/>
      <c r="BQ94" s="126" t="s">
        <v>477</v>
      </c>
      <c r="BR94" s="126">
        <v>11</v>
      </c>
      <c r="BS94" s="59" t="s">
        <v>547</v>
      </c>
      <c r="BT94" s="30">
        <v>4</v>
      </c>
      <c r="BU94" s="8"/>
      <c r="BV94" s="8"/>
      <c r="BW94" s="72" t="s">
        <v>66</v>
      </c>
      <c r="BX94" s="30" t="s">
        <v>443</v>
      </c>
      <c r="BY94" s="38" t="s">
        <v>52</v>
      </c>
      <c r="BZ94" s="40" t="s">
        <v>468</v>
      </c>
      <c r="CA94" s="40" t="s">
        <v>352</v>
      </c>
      <c r="CB94" s="59" t="s">
        <v>498</v>
      </c>
      <c r="CC94" s="8"/>
      <c r="CM94" s="12"/>
    </row>
    <row r="95" spans="2:94" ht="12.75" customHeight="1" thickBot="1">
      <c r="K95" s="128">
        <v>30</v>
      </c>
      <c r="L95" s="31">
        <v>0</v>
      </c>
      <c r="M95" s="11"/>
      <c r="N95" s="129"/>
      <c r="O95" s="128"/>
      <c r="P95" s="129"/>
      <c r="Q95" s="129"/>
      <c r="R95" s="31"/>
      <c r="S95" s="31"/>
      <c r="T95" s="31"/>
      <c r="U95" s="129"/>
      <c r="V95" s="11"/>
      <c r="W95" s="130"/>
      <c r="X95" s="128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28"/>
      <c r="AK95" s="128"/>
      <c r="AL95" s="128"/>
      <c r="AM95" s="128"/>
      <c r="AN95" s="128"/>
      <c r="AO95" s="128"/>
      <c r="AP95" s="128"/>
      <c r="AQ95" s="128"/>
      <c r="AR95" s="128"/>
      <c r="AS95" s="128"/>
      <c r="AT95" s="128"/>
      <c r="AU95" s="128"/>
      <c r="AV95" s="128"/>
      <c r="AW95" s="128"/>
      <c r="AX95" s="128"/>
      <c r="AY95" s="128"/>
      <c r="AZ95" s="128"/>
      <c r="BA95" s="128"/>
      <c r="BB95" s="128"/>
      <c r="BC95" s="130" t="s">
        <v>330</v>
      </c>
      <c r="BD95" s="128"/>
      <c r="BE95" s="128"/>
      <c r="BF95" s="128"/>
      <c r="BG95" s="128"/>
      <c r="BH95" s="128"/>
      <c r="BI95" s="128"/>
      <c r="BJ95" s="128"/>
      <c r="BK95" s="128"/>
      <c r="BL95" s="128"/>
      <c r="BM95" s="128"/>
      <c r="BN95" s="128"/>
      <c r="BO95" s="132"/>
      <c r="BP95" s="102"/>
      <c r="BQ95" s="126" t="s">
        <v>478</v>
      </c>
      <c r="BR95" s="126">
        <v>11</v>
      </c>
      <c r="BS95" s="59" t="s">
        <v>547</v>
      </c>
      <c r="BT95" s="30">
        <v>4</v>
      </c>
      <c r="BW95" s="69" t="s">
        <v>372</v>
      </c>
      <c r="BX95" s="41" t="s">
        <v>370</v>
      </c>
      <c r="BY95" s="35" t="s">
        <v>459</v>
      </c>
      <c r="BZ95" s="39" t="s">
        <v>17</v>
      </c>
      <c r="CA95" s="43" t="s">
        <v>69</v>
      </c>
      <c r="CB95" s="70" t="s">
        <v>499</v>
      </c>
      <c r="CM95" s="12"/>
    </row>
    <row r="96" spans="2:94" ht="12.75" customHeight="1">
      <c r="K96" s="128">
        <v>31</v>
      </c>
      <c r="L96" s="159" t="s">
        <v>24</v>
      </c>
      <c r="M96" s="11"/>
      <c r="N96" s="129"/>
      <c r="O96" s="128"/>
      <c r="P96" s="129"/>
      <c r="Q96" s="129"/>
      <c r="R96" s="31"/>
      <c r="S96" s="31"/>
      <c r="T96" s="31"/>
      <c r="U96" s="129"/>
      <c r="V96" s="11"/>
      <c r="W96" s="130"/>
      <c r="X96" s="128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28"/>
      <c r="AK96" s="128"/>
      <c r="AL96" s="128"/>
      <c r="AM96" s="128"/>
      <c r="AN96" s="128"/>
      <c r="AO96" s="128"/>
      <c r="AP96" s="128"/>
      <c r="AQ96" s="128"/>
      <c r="AR96" s="128"/>
      <c r="AS96" s="128"/>
      <c r="AT96" s="128"/>
      <c r="AU96" s="128"/>
      <c r="AV96" s="128"/>
      <c r="AW96" s="128"/>
      <c r="AX96" s="128"/>
      <c r="AY96" s="128"/>
      <c r="AZ96" s="128"/>
      <c r="BA96" s="128"/>
      <c r="BB96" s="128"/>
      <c r="BC96" s="31" t="s">
        <v>331</v>
      </c>
      <c r="BD96" s="128"/>
      <c r="BE96" s="128"/>
      <c r="BF96" s="128"/>
      <c r="BG96" s="128"/>
      <c r="BH96" s="128"/>
      <c r="BI96" s="128"/>
      <c r="BJ96" s="128"/>
      <c r="BK96" s="128"/>
      <c r="BL96" s="128"/>
      <c r="BM96" s="128"/>
      <c r="BN96" s="128"/>
      <c r="BO96" s="132"/>
      <c r="BP96" s="102"/>
      <c r="BQ96" s="126" t="s">
        <v>479</v>
      </c>
      <c r="BR96" s="126">
        <v>13</v>
      </c>
      <c r="BS96" s="59" t="s">
        <v>547</v>
      </c>
      <c r="BT96" s="30">
        <v>4</v>
      </c>
      <c r="BW96" s="72" t="s">
        <v>377</v>
      </c>
      <c r="BX96" s="38" t="s">
        <v>444</v>
      </c>
      <c r="BY96" s="38" t="s">
        <v>51</v>
      </c>
      <c r="BZ96" s="42" t="s">
        <v>469</v>
      </c>
      <c r="CA96" s="28" t="s">
        <v>491</v>
      </c>
      <c r="CB96" s="66" t="s">
        <v>500</v>
      </c>
      <c r="CM96" s="12"/>
    </row>
    <row r="97" spans="2:91" ht="12.75" customHeight="1">
      <c r="K97" s="128">
        <v>32</v>
      </c>
      <c r="L97" s="31" t="s">
        <v>152</v>
      </c>
      <c r="M97" s="11"/>
      <c r="N97" s="129"/>
      <c r="O97" s="128"/>
      <c r="P97" s="129"/>
      <c r="Q97" s="129"/>
      <c r="R97" s="31"/>
      <c r="S97" s="31"/>
      <c r="T97" s="31"/>
      <c r="U97" s="129"/>
      <c r="V97" s="11"/>
      <c r="W97" s="130"/>
      <c r="X97" s="128"/>
      <c r="Y97" s="128"/>
      <c r="Z97" s="128"/>
      <c r="AA97" s="128"/>
      <c r="AB97" s="128"/>
      <c r="AC97" s="11"/>
      <c r="AD97" s="11"/>
      <c r="AE97" s="11"/>
      <c r="AF97" s="11"/>
      <c r="AG97" s="11"/>
      <c r="AH97" s="11"/>
      <c r="AI97" s="11"/>
      <c r="AJ97" s="128"/>
      <c r="AK97" s="128"/>
      <c r="AL97" s="128"/>
      <c r="AM97" s="128"/>
      <c r="AN97" s="128"/>
      <c r="AO97" s="128"/>
      <c r="AP97" s="128"/>
      <c r="AQ97" s="128"/>
      <c r="AR97" s="128"/>
      <c r="AS97" s="128"/>
      <c r="AT97" s="128"/>
      <c r="AU97" s="128"/>
      <c r="AV97" s="128"/>
      <c r="AW97" s="128"/>
      <c r="AX97" s="128"/>
      <c r="AY97" s="128"/>
      <c r="AZ97" s="128"/>
      <c r="BA97" s="128"/>
      <c r="BB97" s="128"/>
      <c r="BC97" s="128"/>
      <c r="BD97" s="128"/>
      <c r="BE97" s="128"/>
      <c r="BF97" s="128"/>
      <c r="BG97" s="128"/>
      <c r="BH97" s="128"/>
      <c r="BI97" s="128"/>
      <c r="BJ97" s="128"/>
      <c r="BK97" s="128"/>
      <c r="BL97" s="128"/>
      <c r="BM97" s="128"/>
      <c r="BN97" s="128"/>
      <c r="BO97" s="132"/>
      <c r="BP97" s="102"/>
      <c r="BQ97" s="28" t="s">
        <v>480</v>
      </c>
      <c r="BR97" s="28">
        <v>8</v>
      </c>
      <c r="BS97" s="59" t="s">
        <v>547</v>
      </c>
      <c r="BT97" s="30">
        <v>2</v>
      </c>
      <c r="BW97" s="72" t="s">
        <v>400</v>
      </c>
      <c r="BX97" s="28" t="s">
        <v>445</v>
      </c>
      <c r="BY97" s="40" t="s">
        <v>369</v>
      </c>
      <c r="BZ97" s="42" t="s">
        <v>470</v>
      </c>
      <c r="CA97" s="40" t="s">
        <v>173</v>
      </c>
      <c r="CB97" s="66" t="s">
        <v>501</v>
      </c>
      <c r="CM97" s="12"/>
    </row>
    <row r="98" spans="2:91" ht="12.75" customHeight="1">
      <c r="K98" s="128">
        <v>33</v>
      </c>
      <c r="L98" s="31" t="s">
        <v>21</v>
      </c>
      <c r="M98" s="11"/>
      <c r="N98" s="129"/>
      <c r="O98" s="128"/>
      <c r="P98" s="129"/>
      <c r="Q98" s="129"/>
      <c r="R98" s="31"/>
      <c r="S98" s="31"/>
      <c r="T98" s="31"/>
      <c r="U98" s="129"/>
      <c r="V98" s="11"/>
      <c r="W98" s="130"/>
      <c r="X98" s="128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28"/>
      <c r="AK98" s="128"/>
      <c r="AL98" s="128"/>
      <c r="AM98" s="128"/>
      <c r="AN98" s="128"/>
      <c r="AO98" s="128"/>
      <c r="AP98" s="128"/>
      <c r="AQ98" s="128"/>
      <c r="AR98" s="128"/>
      <c r="AS98" s="128"/>
      <c r="AT98" s="128"/>
      <c r="AU98" s="128"/>
      <c r="AV98" s="128"/>
      <c r="AW98" s="128"/>
      <c r="AX98" s="128"/>
      <c r="AY98" s="128"/>
      <c r="AZ98" s="128"/>
      <c r="BA98" s="128"/>
      <c r="BB98" s="128"/>
      <c r="BC98" s="128"/>
      <c r="BD98" s="128"/>
      <c r="BE98" s="128"/>
      <c r="BF98" s="128"/>
      <c r="BG98" s="128"/>
      <c r="BH98" s="128"/>
      <c r="BI98" s="128"/>
      <c r="BJ98" s="128"/>
      <c r="BK98" s="128"/>
      <c r="BL98" s="128"/>
      <c r="BM98" s="128"/>
      <c r="BN98" s="128"/>
      <c r="BO98" s="132"/>
      <c r="BP98" s="102"/>
      <c r="BQ98" s="28" t="s">
        <v>483</v>
      </c>
      <c r="BR98" s="28">
        <v>11</v>
      </c>
      <c r="BS98" s="59" t="s">
        <v>547</v>
      </c>
      <c r="BT98" s="30">
        <v>4</v>
      </c>
      <c r="BW98" s="77" t="s">
        <v>156</v>
      </c>
      <c r="BX98" s="40" t="s">
        <v>280</v>
      </c>
      <c r="BY98" s="40" t="s">
        <v>300</v>
      </c>
      <c r="BZ98" s="42" t="s">
        <v>471</v>
      </c>
      <c r="CA98" s="40" t="s">
        <v>139</v>
      </c>
      <c r="CB98" s="83" t="s">
        <v>502</v>
      </c>
      <c r="CM98" s="12"/>
    </row>
    <row r="99" spans="2:91" ht="12.75" customHeight="1">
      <c r="K99" s="128">
        <v>34</v>
      </c>
      <c r="L99" s="129"/>
      <c r="M99" s="11"/>
      <c r="N99" s="129"/>
      <c r="O99" s="128"/>
      <c r="P99" s="129"/>
      <c r="Q99" s="129"/>
      <c r="R99" s="31"/>
      <c r="S99" s="31"/>
      <c r="T99" s="31"/>
      <c r="U99" s="129"/>
      <c r="V99" s="11"/>
      <c r="W99" s="130"/>
      <c r="X99" s="128"/>
      <c r="Y99" s="11"/>
      <c r="Z99" s="11"/>
      <c r="AA99" s="11"/>
      <c r="AB99" s="11"/>
      <c r="AC99" s="160"/>
      <c r="AD99" s="160"/>
      <c r="AE99" s="160"/>
      <c r="AF99" s="160"/>
      <c r="AG99" s="160"/>
      <c r="AH99" s="160"/>
      <c r="AI99" s="160"/>
      <c r="AJ99" s="128"/>
      <c r="AK99" s="128"/>
      <c r="AL99" s="128"/>
      <c r="AM99" s="128"/>
      <c r="AN99" s="128"/>
      <c r="AO99" s="128"/>
      <c r="AP99" s="128"/>
      <c r="AQ99" s="128"/>
      <c r="AR99" s="128"/>
      <c r="AS99" s="128"/>
      <c r="AT99" s="128"/>
      <c r="AU99" s="128"/>
      <c r="AV99" s="128"/>
      <c r="AW99" s="128"/>
      <c r="AX99" s="128"/>
      <c r="AY99" s="128"/>
      <c r="AZ99" s="128"/>
      <c r="BA99" s="128"/>
      <c r="BB99" s="128"/>
      <c r="BC99" s="128"/>
      <c r="BD99" s="128"/>
      <c r="BE99" s="128"/>
      <c r="BF99" s="128"/>
      <c r="BG99" s="128"/>
      <c r="BH99" s="128"/>
      <c r="BI99" s="128"/>
      <c r="BJ99" s="128"/>
      <c r="BK99" s="128"/>
      <c r="BL99" s="128"/>
      <c r="BM99" s="128"/>
      <c r="BN99" s="128"/>
      <c r="BO99" s="132"/>
      <c r="BP99" s="102"/>
      <c r="BQ99" s="28" t="s">
        <v>490</v>
      </c>
      <c r="BR99" s="28">
        <v>12</v>
      </c>
      <c r="BS99" s="57" t="s">
        <v>547</v>
      </c>
      <c r="BT99" s="28">
        <v>4</v>
      </c>
      <c r="BW99" s="72" t="s">
        <v>278</v>
      </c>
      <c r="BX99" s="40" t="s">
        <v>282</v>
      </c>
      <c r="BY99" s="28" t="s">
        <v>460</v>
      </c>
      <c r="BZ99" s="42" t="s">
        <v>472</v>
      </c>
      <c r="CA99" s="40" t="s">
        <v>337</v>
      </c>
      <c r="CB99" s="82" t="s">
        <v>503</v>
      </c>
      <c r="CM99" s="12"/>
    </row>
    <row r="100" spans="2:91" ht="12.75" customHeight="1">
      <c r="K100" s="128">
        <v>35</v>
      </c>
      <c r="L100" s="31"/>
      <c r="M100" s="11"/>
      <c r="N100" s="129"/>
      <c r="O100" s="128"/>
      <c r="P100" s="129"/>
      <c r="Q100" s="129"/>
      <c r="R100" s="31"/>
      <c r="S100" s="31"/>
      <c r="T100" s="31"/>
      <c r="U100" s="129"/>
      <c r="V100" s="11"/>
      <c r="W100" s="130"/>
      <c r="X100" s="128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28"/>
      <c r="AK100" s="128"/>
      <c r="AL100" s="128"/>
      <c r="AM100" s="128"/>
      <c r="AN100" s="128"/>
      <c r="AO100" s="128"/>
      <c r="AP100" s="128"/>
      <c r="AQ100" s="128"/>
      <c r="AR100" s="128"/>
      <c r="AS100" s="128"/>
      <c r="AT100" s="128"/>
      <c r="AU100" s="128"/>
      <c r="AV100" s="128"/>
      <c r="AW100" s="128"/>
      <c r="AX100" s="128"/>
      <c r="AY100" s="128"/>
      <c r="AZ100" s="128"/>
      <c r="BA100" s="128"/>
      <c r="BB100" s="128"/>
      <c r="BC100" s="128"/>
      <c r="BD100" s="128"/>
      <c r="BE100" s="128"/>
      <c r="BF100" s="128"/>
      <c r="BG100" s="128"/>
      <c r="BH100" s="128"/>
      <c r="BI100" s="128"/>
      <c r="BJ100" s="128"/>
      <c r="BK100" s="128"/>
      <c r="BL100" s="128"/>
      <c r="BM100" s="128"/>
      <c r="BN100" s="128"/>
      <c r="BO100" s="132"/>
      <c r="BP100" s="102"/>
      <c r="BQ100" s="28" t="s">
        <v>491</v>
      </c>
      <c r="BR100" s="28">
        <v>11</v>
      </c>
      <c r="BS100" s="59" t="s">
        <v>547</v>
      </c>
      <c r="BT100" s="30">
        <v>4</v>
      </c>
      <c r="BW100" s="84" t="s">
        <v>428</v>
      </c>
      <c r="BX100" s="40" t="s">
        <v>364</v>
      </c>
      <c r="BY100" s="40" t="s">
        <v>54</v>
      </c>
      <c r="BZ100" s="40" t="s">
        <v>347</v>
      </c>
      <c r="CA100" s="40" t="s">
        <v>341</v>
      </c>
      <c r="CB100" s="82" t="s">
        <v>504</v>
      </c>
      <c r="CM100" s="12"/>
    </row>
    <row r="101" spans="2:91" ht="12.75" customHeight="1" thickBot="1">
      <c r="K101" s="128">
        <v>36</v>
      </c>
      <c r="L101" s="129"/>
      <c r="M101" s="11"/>
      <c r="N101" s="129"/>
      <c r="O101" s="128"/>
      <c r="P101" s="129"/>
      <c r="Q101" s="129"/>
      <c r="R101" s="31"/>
      <c r="S101" s="31"/>
      <c r="T101" s="31"/>
      <c r="U101" s="129"/>
      <c r="V101" s="11"/>
      <c r="W101" s="130"/>
      <c r="X101" s="128"/>
      <c r="Y101" s="11"/>
      <c r="Z101" s="11"/>
      <c r="AA101" s="11"/>
      <c r="AB101" s="11"/>
      <c r="AC101" s="128"/>
      <c r="AD101" s="128"/>
      <c r="AE101" s="128"/>
      <c r="AF101" s="128"/>
      <c r="AG101" s="128"/>
      <c r="AH101" s="128"/>
      <c r="AI101" s="128"/>
      <c r="AJ101" s="128"/>
      <c r="AK101" s="128"/>
      <c r="AL101" s="128"/>
      <c r="AM101" s="128"/>
      <c r="AN101" s="128"/>
      <c r="AO101" s="128"/>
      <c r="AP101" s="128"/>
      <c r="AQ101" s="128"/>
      <c r="AR101" s="128"/>
      <c r="AS101" s="128"/>
      <c r="AT101" s="128"/>
      <c r="AU101" s="128"/>
      <c r="AV101" s="128"/>
      <c r="AW101" s="128"/>
      <c r="AX101" s="128"/>
      <c r="AY101" s="128"/>
      <c r="AZ101" s="128"/>
      <c r="BA101" s="128"/>
      <c r="BB101" s="128"/>
      <c r="BC101" s="128"/>
      <c r="BD101" s="128"/>
      <c r="BE101" s="128"/>
      <c r="BF101" s="128"/>
      <c r="BG101" s="128"/>
      <c r="BH101" s="128"/>
      <c r="BI101" s="128"/>
      <c r="BJ101" s="128"/>
      <c r="BK101" s="128"/>
      <c r="BL101" s="128"/>
      <c r="BM101" s="128"/>
      <c r="BN101" s="128"/>
      <c r="BO101" s="132"/>
      <c r="BP101" s="102"/>
      <c r="BQ101" s="28" t="s">
        <v>498</v>
      </c>
      <c r="BR101" s="28">
        <v>7</v>
      </c>
      <c r="BS101" s="57" t="s">
        <v>546</v>
      </c>
      <c r="BT101" s="28">
        <v>4</v>
      </c>
      <c r="BW101" s="81" t="s">
        <v>204</v>
      </c>
      <c r="BX101" s="41" t="s">
        <v>365</v>
      </c>
      <c r="BY101" s="41" t="s">
        <v>177</v>
      </c>
      <c r="BZ101" s="41" t="s">
        <v>346</v>
      </c>
      <c r="CA101" s="41" t="s">
        <v>175</v>
      </c>
      <c r="CB101" s="85" t="s">
        <v>505</v>
      </c>
      <c r="CM101" s="12"/>
    </row>
    <row r="102" spans="2:91" ht="12.75" customHeight="1">
      <c r="K102" s="128">
        <v>37</v>
      </c>
      <c r="L102" s="129"/>
      <c r="M102" s="11"/>
      <c r="N102" s="129"/>
      <c r="O102" s="128"/>
      <c r="P102" s="129"/>
      <c r="Q102" s="129"/>
      <c r="R102" s="31"/>
      <c r="S102" s="31"/>
      <c r="T102" s="31"/>
      <c r="U102" s="129"/>
      <c r="V102" s="11"/>
      <c r="W102" s="130"/>
      <c r="X102" s="128"/>
      <c r="Y102" s="11"/>
      <c r="Z102" s="11"/>
      <c r="AA102" s="11"/>
      <c r="AB102" s="11"/>
      <c r="AC102" s="128"/>
      <c r="AD102" s="128"/>
      <c r="AE102" s="128"/>
      <c r="AF102" s="128"/>
      <c r="AG102" s="128"/>
      <c r="AH102" s="128"/>
      <c r="AI102" s="128"/>
      <c r="AJ102" s="128"/>
      <c r="AK102" s="128"/>
      <c r="AL102" s="128"/>
      <c r="AM102" s="128"/>
      <c r="AN102" s="128"/>
      <c r="AO102" s="128"/>
      <c r="AP102" s="128"/>
      <c r="AQ102" s="128"/>
      <c r="AR102" s="128"/>
      <c r="AS102" s="128"/>
      <c r="AT102" s="128"/>
      <c r="AU102" s="128"/>
      <c r="AV102" s="128"/>
      <c r="AW102" s="128"/>
      <c r="AX102" s="128"/>
      <c r="AY102" s="128"/>
      <c r="AZ102" s="128"/>
      <c r="BA102" s="128"/>
      <c r="BB102" s="128"/>
      <c r="BC102" s="128"/>
      <c r="BD102" s="128"/>
      <c r="BE102" s="128"/>
      <c r="BF102" s="128"/>
      <c r="BG102" s="128"/>
      <c r="BH102" s="128"/>
      <c r="BI102" s="128"/>
      <c r="BJ102" s="128"/>
      <c r="BK102" s="128"/>
      <c r="BL102" s="128"/>
      <c r="BM102" s="128"/>
      <c r="BN102" s="128"/>
      <c r="BO102" s="132"/>
      <c r="BP102" s="102"/>
      <c r="BQ102" s="37" t="s">
        <v>502</v>
      </c>
      <c r="BR102" s="37">
        <v>6</v>
      </c>
      <c r="BS102" s="57" t="s">
        <v>546</v>
      </c>
      <c r="BT102" s="28">
        <v>4</v>
      </c>
      <c r="BW102" s="86" t="s">
        <v>429</v>
      </c>
      <c r="BX102" s="44" t="s">
        <v>446</v>
      </c>
      <c r="BY102" s="44" t="s">
        <v>387</v>
      </c>
      <c r="BZ102" s="44" t="s">
        <v>473</v>
      </c>
      <c r="CA102" s="40" t="s">
        <v>185</v>
      </c>
      <c r="CB102" s="87" t="s">
        <v>506</v>
      </c>
      <c r="CM102" s="12"/>
    </row>
    <row r="103" spans="2:91" ht="12.75" customHeight="1">
      <c r="K103" s="128">
        <v>38</v>
      </c>
      <c r="L103" s="31"/>
      <c r="M103" s="11"/>
      <c r="N103" s="129"/>
      <c r="O103" s="128"/>
      <c r="P103" s="129"/>
      <c r="Q103" s="129"/>
      <c r="R103" s="31"/>
      <c r="S103" s="31"/>
      <c r="T103" s="31"/>
      <c r="U103" s="129"/>
      <c r="V103" s="11"/>
      <c r="W103" s="130"/>
      <c r="X103" s="128"/>
      <c r="Y103" s="128"/>
      <c r="Z103" s="128"/>
      <c r="AA103" s="128"/>
      <c r="AB103" s="128"/>
      <c r="AC103" s="128"/>
      <c r="AD103" s="128"/>
      <c r="AE103" s="128"/>
      <c r="AF103" s="128"/>
      <c r="AG103" s="128"/>
      <c r="AH103" s="128"/>
      <c r="AI103" s="128"/>
      <c r="AJ103" s="128"/>
      <c r="AK103" s="128"/>
      <c r="AL103" s="128"/>
      <c r="AM103" s="128"/>
      <c r="AN103" s="128"/>
      <c r="AO103" s="128"/>
      <c r="AP103" s="128"/>
      <c r="AQ103" s="128"/>
      <c r="AR103" s="128"/>
      <c r="AS103" s="128"/>
      <c r="AT103" s="128"/>
      <c r="AU103" s="128"/>
      <c r="AV103" s="128"/>
      <c r="AW103" s="128"/>
      <c r="AX103" s="128"/>
      <c r="AY103" s="128"/>
      <c r="AZ103" s="128"/>
      <c r="BA103" s="128"/>
      <c r="BB103" s="128"/>
      <c r="BC103" s="128"/>
      <c r="BD103" s="128"/>
      <c r="BE103" s="128"/>
      <c r="BF103" s="128"/>
      <c r="BG103" s="128"/>
      <c r="BH103" s="128"/>
      <c r="BI103" s="128"/>
      <c r="BJ103" s="128"/>
      <c r="BK103" s="128"/>
      <c r="BL103" s="128"/>
      <c r="BM103" s="128"/>
      <c r="BN103" s="128"/>
      <c r="BO103" s="132"/>
      <c r="BP103" s="102"/>
      <c r="BQ103" s="28" t="s">
        <v>508</v>
      </c>
      <c r="BR103" s="28">
        <v>5</v>
      </c>
      <c r="BS103" s="57" t="s">
        <v>546</v>
      </c>
      <c r="BT103" s="28">
        <v>3</v>
      </c>
      <c r="BW103" s="71" t="s">
        <v>201</v>
      </c>
      <c r="BX103" s="28" t="s">
        <v>447</v>
      </c>
      <c r="BY103" s="40" t="s">
        <v>174</v>
      </c>
      <c r="BZ103" s="44" t="s">
        <v>474</v>
      </c>
      <c r="CA103" s="40" t="s">
        <v>353</v>
      </c>
      <c r="CB103" s="87" t="s">
        <v>47</v>
      </c>
      <c r="CM103" s="12"/>
    </row>
    <row r="104" spans="2:91" ht="12.75" customHeight="1">
      <c r="K104" s="128">
        <v>39</v>
      </c>
      <c r="L104" s="31"/>
      <c r="M104" s="11"/>
      <c r="N104" s="129"/>
      <c r="O104" s="128"/>
      <c r="P104" s="129"/>
      <c r="Q104" s="129"/>
      <c r="R104" s="31"/>
      <c r="S104" s="31"/>
      <c r="T104" s="31"/>
      <c r="U104" s="129"/>
      <c r="V104" s="11"/>
      <c r="W104" s="130"/>
      <c r="X104" s="128"/>
      <c r="Y104" s="128"/>
      <c r="Z104" s="128"/>
      <c r="AA104" s="128"/>
      <c r="AB104" s="128"/>
      <c r="AC104" s="128"/>
      <c r="AD104" s="128"/>
      <c r="AE104" s="128"/>
      <c r="AF104" s="128"/>
      <c r="AG104" s="128"/>
      <c r="AH104" s="128"/>
      <c r="AI104" s="128"/>
      <c r="AJ104" s="128"/>
      <c r="AK104" s="128"/>
      <c r="AL104" s="128"/>
      <c r="AM104" s="128"/>
      <c r="AN104" s="128"/>
      <c r="AO104" s="128"/>
      <c r="AP104" s="128"/>
      <c r="AQ104" s="128"/>
      <c r="AR104" s="128"/>
      <c r="AS104" s="128"/>
      <c r="AT104" s="128"/>
      <c r="AU104" s="128"/>
      <c r="AV104" s="128"/>
      <c r="AW104" s="128"/>
      <c r="AX104" s="128"/>
      <c r="AY104" s="128"/>
      <c r="AZ104" s="128"/>
      <c r="BA104" s="128"/>
      <c r="BB104" s="128"/>
      <c r="BC104" s="128"/>
      <c r="BD104" s="128"/>
      <c r="BE104" s="128"/>
      <c r="BF104" s="128"/>
      <c r="BG104" s="128"/>
      <c r="BH104" s="128"/>
      <c r="BI104" s="128"/>
      <c r="BJ104" s="128"/>
      <c r="BK104" s="128"/>
      <c r="BL104" s="128"/>
      <c r="BM104" s="128"/>
      <c r="BN104" s="128"/>
      <c r="BO104" s="132"/>
      <c r="BP104" s="102"/>
      <c r="BQ104" s="128"/>
      <c r="BR104" s="128"/>
      <c r="BS104" s="58"/>
      <c r="BT104" s="2"/>
      <c r="BW104" s="71" t="s">
        <v>202</v>
      </c>
      <c r="BX104" s="40" t="s">
        <v>133</v>
      </c>
      <c r="BY104" s="40" t="s">
        <v>131</v>
      </c>
      <c r="BZ104" s="44" t="s">
        <v>359</v>
      </c>
      <c r="CA104" s="45" t="s">
        <v>492</v>
      </c>
      <c r="CB104" s="88" t="s">
        <v>507</v>
      </c>
      <c r="CM104" s="12"/>
    </row>
    <row r="105" spans="2:91" ht="12.75" customHeight="1">
      <c r="L105" s="23"/>
      <c r="M105" s="12"/>
      <c r="N105" s="24"/>
      <c r="P105" s="24"/>
      <c r="Q105" s="24"/>
      <c r="R105" s="23"/>
      <c r="S105" s="23"/>
      <c r="T105" s="23"/>
      <c r="U105" s="24"/>
      <c r="V105" s="12"/>
      <c r="W105" s="2"/>
      <c r="AG105" s="2"/>
      <c r="AH105" s="2"/>
      <c r="AI105" s="2"/>
      <c r="AJ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W105" s="2"/>
      <c r="BB105" s="2"/>
      <c r="BL105" s="2"/>
      <c r="BT105" s="49"/>
      <c r="BW105" s="71" t="s">
        <v>203</v>
      </c>
      <c r="BX105" s="45" t="s">
        <v>279</v>
      </c>
      <c r="BY105" s="40" t="s">
        <v>53</v>
      </c>
      <c r="BZ105" s="28" t="s">
        <v>475</v>
      </c>
      <c r="CA105" s="28" t="s">
        <v>493</v>
      </c>
      <c r="CB105" s="88" t="s">
        <v>259</v>
      </c>
      <c r="CM105" s="12"/>
    </row>
    <row r="106" spans="2:91" ht="12.75" customHeight="1">
      <c r="K106" s="91">
        <f>SUM(L106:S106)</f>
        <v>2562</v>
      </c>
      <c r="L106" s="23">
        <v>33</v>
      </c>
      <c r="M106" s="12">
        <v>19</v>
      </c>
      <c r="N106" s="23">
        <f t="shared" ref="N106:V106" si="0">N124</f>
        <v>210</v>
      </c>
      <c r="O106" s="12">
        <f t="shared" si="0"/>
        <v>210</v>
      </c>
      <c r="P106" s="12">
        <f t="shared" si="0"/>
        <v>840</v>
      </c>
      <c r="Q106" s="23">
        <f t="shared" si="0"/>
        <v>840</v>
      </c>
      <c r="R106" s="23">
        <f t="shared" si="0"/>
        <v>205</v>
      </c>
      <c r="S106" s="23">
        <f t="shared" si="0"/>
        <v>205</v>
      </c>
      <c r="T106" s="23"/>
      <c r="U106" s="23"/>
      <c r="V106" s="9">
        <f t="shared" si="0"/>
        <v>18</v>
      </c>
      <c r="W106" s="12">
        <f t="shared" ref="W106:AI106" si="1">W124</f>
        <v>420</v>
      </c>
      <c r="X106" s="12">
        <f t="shared" si="1"/>
        <v>14</v>
      </c>
      <c r="Y106" s="12">
        <f t="shared" si="1"/>
        <v>8</v>
      </c>
      <c r="Z106" s="12">
        <f t="shared" si="1"/>
        <v>8</v>
      </c>
      <c r="AA106" s="12">
        <f t="shared" si="1"/>
        <v>10</v>
      </c>
      <c r="AB106" s="47">
        <f t="shared" si="1"/>
        <v>11</v>
      </c>
      <c r="AC106" s="9">
        <f t="shared" si="1"/>
        <v>8</v>
      </c>
      <c r="AD106" s="12">
        <f t="shared" si="1"/>
        <v>6</v>
      </c>
      <c r="AE106" s="12">
        <f t="shared" si="1"/>
        <v>4</v>
      </c>
      <c r="AF106" s="12">
        <f t="shared" si="1"/>
        <v>6</v>
      </c>
      <c r="AG106" s="12">
        <f t="shared" si="1"/>
        <v>6</v>
      </c>
      <c r="AH106" s="12">
        <f t="shared" si="1"/>
        <v>12</v>
      </c>
      <c r="AI106" s="12">
        <f t="shared" si="1"/>
        <v>11</v>
      </c>
      <c r="AJ106" s="12">
        <f t="shared" ref="AJ106:AR106" si="2">AJ124</f>
        <v>11</v>
      </c>
      <c r="AK106" s="12">
        <f t="shared" si="2"/>
        <v>3</v>
      </c>
      <c r="AL106" s="12">
        <f t="shared" si="2"/>
        <v>117</v>
      </c>
      <c r="AM106" s="12">
        <f t="shared" si="2"/>
        <v>117</v>
      </c>
      <c r="AN106" s="12">
        <f t="shared" si="2"/>
        <v>117</v>
      </c>
      <c r="AO106" s="12">
        <f t="shared" si="2"/>
        <v>11</v>
      </c>
      <c r="AP106" s="12">
        <f t="shared" si="2"/>
        <v>105</v>
      </c>
      <c r="AQ106" s="12">
        <f t="shared" si="2"/>
        <v>3</v>
      </c>
      <c r="AR106" s="12">
        <f t="shared" si="2"/>
        <v>3</v>
      </c>
      <c r="AS106" s="12">
        <f t="shared" ref="AS106:BN106" si="3">AS124</f>
        <v>16</v>
      </c>
      <c r="AT106" s="12">
        <f t="shared" si="3"/>
        <v>3</v>
      </c>
      <c r="AU106" s="12">
        <f t="shared" si="3"/>
        <v>10</v>
      </c>
      <c r="AV106" s="12">
        <f t="shared" si="3"/>
        <v>8</v>
      </c>
      <c r="AW106" s="12">
        <f t="shared" si="3"/>
        <v>5</v>
      </c>
      <c r="AX106" s="12">
        <f t="shared" si="3"/>
        <v>5</v>
      </c>
      <c r="AY106" s="12">
        <f t="shared" si="3"/>
        <v>9</v>
      </c>
      <c r="AZ106" s="12">
        <f t="shared" si="3"/>
        <v>6</v>
      </c>
      <c r="BA106" s="12">
        <f t="shared" si="3"/>
        <v>6</v>
      </c>
      <c r="BB106" s="12">
        <f t="shared" si="3"/>
        <v>12</v>
      </c>
      <c r="BC106" s="12">
        <f t="shared" si="3"/>
        <v>1140</v>
      </c>
      <c r="BD106" s="12">
        <f t="shared" si="3"/>
        <v>6</v>
      </c>
      <c r="BE106" s="12">
        <f t="shared" si="3"/>
        <v>16</v>
      </c>
      <c r="BF106" s="12">
        <f t="shared" si="3"/>
        <v>100</v>
      </c>
      <c r="BG106" s="12">
        <f t="shared" si="3"/>
        <v>210</v>
      </c>
      <c r="BH106" s="12">
        <f t="shared" si="3"/>
        <v>210</v>
      </c>
      <c r="BI106" s="12">
        <f t="shared" ref="BI106:BJ106" si="4">BI124</f>
        <v>210</v>
      </c>
      <c r="BJ106" s="12">
        <f t="shared" si="4"/>
        <v>115</v>
      </c>
      <c r="BK106" s="12">
        <f t="shared" si="3"/>
        <v>6</v>
      </c>
      <c r="BL106" s="12">
        <f t="shared" si="3"/>
        <v>6</v>
      </c>
      <c r="BM106" s="12">
        <f t="shared" si="3"/>
        <v>16</v>
      </c>
      <c r="BN106" s="12">
        <f t="shared" si="3"/>
        <v>0</v>
      </c>
      <c r="BO106" s="8">
        <v>0</v>
      </c>
      <c r="BP106" s="8"/>
      <c r="BQ106" s="8">
        <f>COUNT(BR66:BR103)</f>
        <v>38</v>
      </c>
      <c r="BR106" s="8"/>
      <c r="BS106" s="49" t="s">
        <v>612</v>
      </c>
      <c r="BT106" s="32"/>
      <c r="BU106" s="12">
        <f t="shared" ref="BU106" si="5">BU124</f>
        <v>210</v>
      </c>
      <c r="BV106" s="12">
        <f>BQ106+BU106</f>
        <v>248</v>
      </c>
      <c r="BW106" s="71" t="s">
        <v>196</v>
      </c>
      <c r="BX106" s="40" t="s">
        <v>281</v>
      </c>
      <c r="BY106" s="40" t="s">
        <v>301</v>
      </c>
      <c r="BZ106" s="44" t="s">
        <v>320</v>
      </c>
      <c r="CA106" s="38" t="s">
        <v>494</v>
      </c>
      <c r="CB106" s="76" t="s">
        <v>26</v>
      </c>
      <c r="CM106" s="12">
        <v>16</v>
      </c>
    </row>
    <row r="107" spans="2:91" ht="12.75" customHeight="1" thickBot="1">
      <c r="K107" s="50" t="s">
        <v>622</v>
      </c>
      <c r="L107" s="24"/>
      <c r="M107" s="12"/>
      <c r="N107" s="24"/>
      <c r="P107" s="24"/>
      <c r="Q107" s="24"/>
      <c r="R107" s="23"/>
      <c r="S107" s="23"/>
      <c r="T107" s="23"/>
      <c r="U107" s="24"/>
      <c r="V107" s="12"/>
      <c r="W107" s="2"/>
      <c r="Y107" s="2"/>
      <c r="Z107" s="2"/>
      <c r="AA107" s="2"/>
      <c r="AD107" s="2"/>
      <c r="AE107" s="2"/>
      <c r="AG107" s="2"/>
      <c r="AH107" s="2"/>
      <c r="AI107" s="2"/>
      <c r="AJ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W107" s="2"/>
      <c r="AX107" s="2"/>
      <c r="AY107" s="12"/>
      <c r="AZ107" s="2"/>
      <c r="BB107" s="2"/>
      <c r="BC107" s="2"/>
      <c r="BD107" s="2"/>
      <c r="BE107" s="2"/>
      <c r="BF107" s="2"/>
      <c r="BG107" s="2"/>
      <c r="BH107" s="2"/>
      <c r="BI107" s="2"/>
      <c r="BJ107" s="2"/>
      <c r="BL107" s="2"/>
      <c r="BM107" s="2"/>
      <c r="BN107" s="2"/>
      <c r="BP107" s="123">
        <f>SUM(V106:BO106)</f>
        <v>3144</v>
      </c>
      <c r="BS107" s="32">
        <f>COUNTIF(BS66:BS103,"=menu")</f>
        <v>13</v>
      </c>
      <c r="BT107" s="49"/>
      <c r="BU107" s="2"/>
      <c r="BV107" s="2"/>
      <c r="BW107" s="81" t="s">
        <v>200</v>
      </c>
      <c r="BX107" s="46" t="s">
        <v>390</v>
      </c>
      <c r="BY107" s="41" t="s">
        <v>399</v>
      </c>
      <c r="BZ107" s="41" t="s">
        <v>134</v>
      </c>
      <c r="CA107" s="41" t="s">
        <v>182</v>
      </c>
      <c r="CB107" s="89" t="s">
        <v>508</v>
      </c>
      <c r="CM107" s="12"/>
    </row>
    <row r="108" spans="2:91" ht="12.75" customHeight="1">
      <c r="L108" s="23">
        <f>L106</f>
        <v>33</v>
      </c>
      <c r="M108" s="12"/>
      <c r="N108" s="24"/>
      <c r="O108" s="8"/>
      <c r="P108" s="23"/>
      <c r="Q108" s="9"/>
      <c r="R108" s="23"/>
      <c r="S108" s="23"/>
      <c r="T108" s="23"/>
      <c r="U108" s="24"/>
      <c r="V108" s="12"/>
      <c r="W108" s="12"/>
      <c r="X108" s="8"/>
      <c r="Y108" s="12"/>
      <c r="Z108" s="12"/>
      <c r="AA108" s="12"/>
      <c r="AB108" s="8"/>
      <c r="AC108" s="8"/>
      <c r="AD108" s="12"/>
      <c r="AE108" s="12"/>
      <c r="AF108" s="8"/>
      <c r="AG108" s="12"/>
      <c r="AH108" s="12"/>
      <c r="AI108" s="12"/>
      <c r="AJ108" s="2"/>
      <c r="AK108" s="8"/>
      <c r="AL108" s="12"/>
      <c r="AM108" s="12"/>
      <c r="AN108" s="12"/>
      <c r="AO108" s="2"/>
      <c r="AP108" s="2"/>
      <c r="AQ108" s="2"/>
      <c r="AR108" s="2"/>
      <c r="AS108" s="2"/>
      <c r="AT108" s="2"/>
      <c r="AU108" s="2"/>
      <c r="AV108" s="8"/>
      <c r="AW108" s="12"/>
      <c r="AX108" s="12"/>
      <c r="AY108" s="12"/>
      <c r="AZ108" s="12"/>
      <c r="BA108" s="8"/>
      <c r="BB108" s="12"/>
      <c r="BC108" s="12"/>
      <c r="BD108" s="12"/>
      <c r="BE108" s="12"/>
      <c r="BF108" s="12"/>
      <c r="BG108" s="12"/>
      <c r="BH108" s="12"/>
      <c r="BI108" s="12"/>
      <c r="BJ108" s="12"/>
      <c r="BK108" s="8"/>
      <c r="BL108" s="12"/>
      <c r="BM108" s="12"/>
      <c r="BN108" s="12"/>
      <c r="BO108" s="8"/>
      <c r="BP108" s="26" t="s">
        <v>624</v>
      </c>
      <c r="BQ108" s="8"/>
      <c r="BR108" s="8"/>
      <c r="BS108" s="49" t="s">
        <v>613</v>
      </c>
      <c r="BT108" s="8">
        <f>SUMIF(BS66:BS103,"=alpha",BT66:BT103)</f>
        <v>89</v>
      </c>
      <c r="BU108" s="12"/>
      <c r="BV108" s="12"/>
      <c r="CA108" s="10"/>
      <c r="CB108" s="2"/>
      <c r="CM108" s="12"/>
    </row>
    <row r="109" spans="2:91" ht="12.75" customHeight="1">
      <c r="L109" s="23"/>
      <c r="M109" s="12"/>
      <c r="N109" s="24"/>
      <c r="P109" s="24"/>
      <c r="Q109" s="10"/>
      <c r="R109" s="23"/>
      <c r="S109" s="23"/>
      <c r="T109" s="23"/>
      <c r="U109" s="24"/>
      <c r="V109" s="12"/>
      <c r="W109" s="12"/>
      <c r="X109" s="8"/>
      <c r="Y109" s="12"/>
      <c r="Z109" s="12"/>
      <c r="AA109" s="12"/>
      <c r="AB109" s="8"/>
      <c r="AC109" s="8"/>
      <c r="AD109" s="12"/>
      <c r="AE109" s="12"/>
      <c r="AF109" s="8"/>
      <c r="AG109" s="12"/>
      <c r="AH109" s="12"/>
      <c r="AI109" s="12"/>
      <c r="AJ109" s="2"/>
      <c r="AK109" s="8"/>
      <c r="AL109" s="12"/>
      <c r="AM109" s="12"/>
      <c r="AN109" s="12"/>
      <c r="AO109" s="2"/>
      <c r="AP109" s="2"/>
      <c r="AQ109" s="2"/>
      <c r="AR109" s="2"/>
      <c r="AS109" s="2"/>
      <c r="AT109" s="2"/>
      <c r="AU109" s="2"/>
      <c r="AV109" s="8"/>
      <c r="AW109" s="12"/>
      <c r="AX109" s="12"/>
      <c r="AY109" s="12"/>
      <c r="AZ109" s="12"/>
      <c r="BA109" s="8"/>
      <c r="BB109" s="12"/>
      <c r="BC109" s="12"/>
      <c r="BD109" s="12"/>
      <c r="BE109" s="12"/>
      <c r="BF109" s="12"/>
      <c r="BG109" s="12"/>
      <c r="BH109" s="12"/>
      <c r="BI109" s="12"/>
      <c r="BJ109" s="12"/>
      <c r="BK109" s="8"/>
      <c r="BL109" s="12"/>
      <c r="BM109" s="12"/>
      <c r="BN109" s="12"/>
      <c r="BO109" s="8"/>
      <c r="BP109" s="8"/>
      <c r="BQ109" s="8"/>
      <c r="BR109" s="8"/>
      <c r="BS109" s="32">
        <f>COUNTIF(BS66:BS104,"=alpha")</f>
        <v>25</v>
      </c>
      <c r="BT109" s="8"/>
      <c r="BU109" s="12"/>
      <c r="BV109" s="12"/>
      <c r="CA109" s="10"/>
      <c r="CB109" s="2"/>
      <c r="CM109" s="12"/>
    </row>
    <row r="110" spans="2:91" ht="12.75" customHeight="1" thickBot="1">
      <c r="K110" s="91">
        <f>SUM(L110:S110)</f>
        <v>11901</v>
      </c>
      <c r="L110" s="23">
        <f>L108</f>
        <v>33</v>
      </c>
      <c r="M110" s="12">
        <f>2*M106</f>
        <v>38</v>
      </c>
      <c r="N110" s="23">
        <f t="shared" ref="N110:V110" si="6">N117</f>
        <v>840</v>
      </c>
      <c r="O110" s="8">
        <f t="shared" si="6"/>
        <v>840</v>
      </c>
      <c r="P110" s="23">
        <f t="shared" si="6"/>
        <v>4200</v>
      </c>
      <c r="Q110" s="23">
        <f t="shared" si="6"/>
        <v>4200</v>
      </c>
      <c r="R110" s="23">
        <f t="shared" si="6"/>
        <v>1030</v>
      </c>
      <c r="S110" s="23">
        <f t="shared" si="6"/>
        <v>720</v>
      </c>
      <c r="T110" s="23"/>
      <c r="U110" s="24"/>
      <c r="V110" s="9">
        <f t="shared" si="6"/>
        <v>20</v>
      </c>
      <c r="W110" s="12">
        <f t="shared" ref="W110:AI110" si="7">W117</f>
        <v>1680</v>
      </c>
      <c r="X110" s="12">
        <f t="shared" si="7"/>
        <v>36</v>
      </c>
      <c r="Y110" s="12">
        <f t="shared" si="7"/>
        <v>20</v>
      </c>
      <c r="Z110" s="12">
        <f t="shared" si="7"/>
        <v>20</v>
      </c>
      <c r="AA110" s="12">
        <f t="shared" si="7"/>
        <v>26</v>
      </c>
      <c r="AB110" s="47">
        <f t="shared" si="7"/>
        <v>28</v>
      </c>
      <c r="AC110" s="9">
        <f t="shared" si="7"/>
        <v>20</v>
      </c>
      <c r="AD110" s="12">
        <f t="shared" si="7"/>
        <v>12</v>
      </c>
      <c r="AE110" s="12">
        <f t="shared" si="7"/>
        <v>8</v>
      </c>
      <c r="AF110" s="12">
        <f t="shared" si="7"/>
        <v>12</v>
      </c>
      <c r="AG110" s="12">
        <f t="shared" si="7"/>
        <v>12</v>
      </c>
      <c r="AH110" s="12">
        <f t="shared" si="7"/>
        <v>30</v>
      </c>
      <c r="AI110" s="12">
        <f t="shared" si="7"/>
        <v>28</v>
      </c>
      <c r="AJ110" s="12">
        <f t="shared" ref="AJ110:AR110" si="8">AJ117</f>
        <v>39</v>
      </c>
      <c r="AK110" s="12">
        <f t="shared" si="8"/>
        <v>9</v>
      </c>
      <c r="AL110" s="12">
        <f t="shared" si="8"/>
        <v>690</v>
      </c>
      <c r="AM110" s="12">
        <f t="shared" si="8"/>
        <v>690</v>
      </c>
      <c r="AN110" s="12">
        <f t="shared" si="8"/>
        <v>690</v>
      </c>
      <c r="AO110" s="12">
        <f t="shared" si="8"/>
        <v>39</v>
      </c>
      <c r="AP110" s="12">
        <f t="shared" si="8"/>
        <v>630</v>
      </c>
      <c r="AQ110" s="12">
        <f t="shared" si="8"/>
        <v>3</v>
      </c>
      <c r="AR110" s="12">
        <f t="shared" si="8"/>
        <v>3</v>
      </c>
      <c r="AS110" s="12">
        <f t="shared" ref="AS110:BN110" si="9">AS117</f>
        <v>60</v>
      </c>
      <c r="AT110" s="12">
        <f t="shared" si="9"/>
        <v>3</v>
      </c>
      <c r="AU110" s="12">
        <f t="shared" si="9"/>
        <v>14</v>
      </c>
      <c r="AV110" s="12">
        <f t="shared" si="9"/>
        <v>31</v>
      </c>
      <c r="AW110" s="12">
        <f t="shared" si="9"/>
        <v>20</v>
      </c>
      <c r="AX110" s="12">
        <f t="shared" si="9"/>
        <v>25</v>
      </c>
      <c r="AY110" s="12">
        <f t="shared" si="9"/>
        <v>27</v>
      </c>
      <c r="AZ110" s="12">
        <f t="shared" si="9"/>
        <v>6</v>
      </c>
      <c r="BA110" s="12">
        <f t="shared" si="9"/>
        <v>24</v>
      </c>
      <c r="BB110" s="12">
        <f t="shared" si="9"/>
        <v>42</v>
      </c>
      <c r="BC110" s="12">
        <f t="shared" si="9"/>
        <v>6330</v>
      </c>
      <c r="BD110" s="12">
        <f t="shared" si="9"/>
        <v>18</v>
      </c>
      <c r="BE110" s="12">
        <f t="shared" si="9"/>
        <v>78</v>
      </c>
      <c r="BF110" s="12">
        <f t="shared" si="9"/>
        <v>500</v>
      </c>
      <c r="BG110" s="12">
        <f t="shared" si="9"/>
        <v>1260</v>
      </c>
      <c r="BH110" s="12">
        <f t="shared" si="9"/>
        <v>1470</v>
      </c>
      <c r="BI110" s="12">
        <f t="shared" ref="BI110:BJ110" si="10">BI117</f>
        <v>1470</v>
      </c>
      <c r="BJ110" s="12">
        <f t="shared" si="10"/>
        <v>890</v>
      </c>
      <c r="BK110" s="12">
        <f t="shared" si="9"/>
        <v>30</v>
      </c>
      <c r="BL110" s="12">
        <f t="shared" si="9"/>
        <v>30</v>
      </c>
      <c r="BM110" s="12">
        <f t="shared" si="9"/>
        <v>63</v>
      </c>
      <c r="BN110" s="12">
        <f t="shared" si="9"/>
        <v>0</v>
      </c>
      <c r="BO110" s="8">
        <v>0</v>
      </c>
      <c r="BP110" s="8"/>
      <c r="BQ110" s="8">
        <f>SUM(BR66:BR103)</f>
        <v>337</v>
      </c>
      <c r="BR110" s="8"/>
      <c r="BS110" s="50" t="s">
        <v>610</v>
      </c>
      <c r="BT110" s="50"/>
      <c r="BU110" s="12">
        <f t="shared" ref="BU110" si="11">BU117</f>
        <v>2730</v>
      </c>
      <c r="BV110" s="12">
        <f>BQ110+BU110</f>
        <v>3067</v>
      </c>
      <c r="CA110" s="10"/>
      <c r="CB110" s="2"/>
      <c r="CM110" s="12">
        <f>2*CM106</f>
        <v>32</v>
      </c>
    </row>
    <row r="111" spans="2:91" s="8" customFormat="1" ht="12.75" customHeight="1" thickBot="1">
      <c r="B111" s="5"/>
      <c r="K111" s="50" t="s">
        <v>621</v>
      </c>
      <c r="L111"/>
      <c r="N111"/>
      <c r="O111"/>
      <c r="P111"/>
      <c r="Q111"/>
      <c r="U111"/>
      <c r="W111"/>
      <c r="X111"/>
      <c r="Y111"/>
      <c r="Z111"/>
      <c r="AA111"/>
      <c r="AB111"/>
      <c r="AC111"/>
      <c r="AD111" s="2"/>
      <c r="AE111" s="2"/>
      <c r="AF111"/>
      <c r="AG111"/>
      <c r="AH111" s="2"/>
      <c r="AI111" s="2"/>
      <c r="AJ111" s="2"/>
      <c r="AK111"/>
      <c r="AL111" s="2"/>
      <c r="AM111"/>
      <c r="AN111"/>
      <c r="AO111"/>
      <c r="AP111"/>
      <c r="AQ111" s="2"/>
      <c r="AR111"/>
      <c r="AS111" s="2"/>
      <c r="AT111"/>
      <c r="AU111"/>
      <c r="AV111"/>
      <c r="AW111"/>
      <c r="AX111" s="2"/>
      <c r="AY111" s="2"/>
      <c r="AZ111" s="2"/>
      <c r="BA111"/>
      <c r="BB111" s="2"/>
      <c r="BC111"/>
      <c r="BD111"/>
      <c r="BE111"/>
      <c r="BF111"/>
      <c r="BG111"/>
      <c r="BH111"/>
      <c r="BI111"/>
      <c r="BJ111"/>
      <c r="BK111"/>
      <c r="BL111" s="2"/>
      <c r="BM111"/>
      <c r="BN111"/>
      <c r="BO111"/>
      <c r="BP111" s="123">
        <f>SUM(V110:BO110)</f>
        <v>17136</v>
      </c>
      <c r="BQ111"/>
      <c r="BR111"/>
      <c r="BS111" s="51">
        <f>SUMIF(BS66:BS103,"=menu",BR66:BR103)</f>
        <v>84</v>
      </c>
      <c r="BT111" s="54">
        <f>BT108/BS109</f>
        <v>3.56</v>
      </c>
      <c r="BU111"/>
      <c r="BV111"/>
      <c r="CA111" s="121">
        <f>SUM(L106:BU106)</f>
        <v>5954</v>
      </c>
      <c r="CB111" s="30" t="s">
        <v>617</v>
      </c>
      <c r="CC111" s="8" t="s">
        <v>39</v>
      </c>
    </row>
    <row r="112" spans="2:91" ht="12.75" customHeight="1">
      <c r="X112" s="8"/>
      <c r="BB112" s="2"/>
      <c r="BQ112" s="54">
        <f>BQ110/BQ106</f>
        <v>8.8684210526315788</v>
      </c>
      <c r="BS112" s="52" t="s">
        <v>611</v>
      </c>
      <c r="BT112" s="52" t="s">
        <v>563</v>
      </c>
      <c r="BU112" s="125">
        <f>BU110/BU106</f>
        <v>13</v>
      </c>
      <c r="BV112" s="54">
        <f>BV110/BV106</f>
        <v>12.366935483870968</v>
      </c>
      <c r="CA112" s="9"/>
      <c r="CB112" s="12"/>
    </row>
    <row r="113" spans="2:85" ht="12.75" customHeight="1">
      <c r="N113" s="8">
        <f>3*N120</f>
        <v>300</v>
      </c>
      <c r="O113" s="8">
        <f>3*O120</f>
        <v>300</v>
      </c>
      <c r="P113" s="8">
        <f>4*P120</f>
        <v>1600</v>
      </c>
      <c r="Q113" s="8">
        <f>4*Q120</f>
        <v>1600</v>
      </c>
      <c r="R113" s="8">
        <f>4*R120</f>
        <v>400</v>
      </c>
      <c r="S113" s="8">
        <f>3*S120</f>
        <v>300</v>
      </c>
      <c r="V113" s="8">
        <f>V120</f>
        <v>16</v>
      </c>
      <c r="W113" s="8">
        <f>3*W120</f>
        <v>600</v>
      </c>
      <c r="X113" s="8">
        <f t="shared" ref="X113:AI113" si="12">2*X120</f>
        <v>12</v>
      </c>
      <c r="Y113" s="8">
        <f t="shared" si="12"/>
        <v>8</v>
      </c>
      <c r="Z113" s="8">
        <f t="shared" si="12"/>
        <v>8</v>
      </c>
      <c r="AA113" s="8">
        <f t="shared" si="12"/>
        <v>8</v>
      </c>
      <c r="AB113" s="8">
        <f t="shared" si="12"/>
        <v>10</v>
      </c>
      <c r="AC113" s="8">
        <f t="shared" si="12"/>
        <v>8</v>
      </c>
      <c r="AD113" s="8">
        <f t="shared" si="12"/>
        <v>12</v>
      </c>
      <c r="AE113" s="8">
        <f t="shared" si="12"/>
        <v>8</v>
      </c>
      <c r="AF113" s="8">
        <f t="shared" si="12"/>
        <v>12</v>
      </c>
      <c r="AG113" s="8">
        <f t="shared" si="12"/>
        <v>12</v>
      </c>
      <c r="AH113" s="8">
        <f t="shared" si="12"/>
        <v>12</v>
      </c>
      <c r="AI113" s="8">
        <f t="shared" si="12"/>
        <v>10</v>
      </c>
      <c r="AJ113" s="8">
        <f>3*AJ120</f>
        <v>15</v>
      </c>
      <c r="AK113" s="8">
        <f>3*AK120</f>
        <v>9</v>
      </c>
      <c r="AL113" s="8">
        <f>5*AL120</f>
        <v>60</v>
      </c>
      <c r="AM113" s="8">
        <f>5*AM120</f>
        <v>60</v>
      </c>
      <c r="AN113" s="8">
        <f>5*AN120</f>
        <v>60</v>
      </c>
      <c r="AO113" s="8">
        <f>3*AO120</f>
        <v>15</v>
      </c>
      <c r="AP113" s="8">
        <f>6*AP120</f>
        <v>600</v>
      </c>
      <c r="AQ113" s="8">
        <f>AQ120</f>
        <v>3</v>
      </c>
      <c r="AR113" s="8">
        <f>AR120</f>
        <v>3</v>
      </c>
      <c r="AS113" s="8">
        <v>15</v>
      </c>
      <c r="AT113" s="8">
        <f>AT120</f>
        <v>3</v>
      </c>
      <c r="AU113" s="8">
        <f>AU120</f>
        <v>6</v>
      </c>
      <c r="AV113" s="8">
        <v>15</v>
      </c>
      <c r="AW113" s="8">
        <v>20</v>
      </c>
      <c r="AX113" s="8">
        <v>25</v>
      </c>
      <c r="AY113" s="8">
        <f>3*AY120</f>
        <v>12</v>
      </c>
      <c r="AZ113" s="8">
        <v>6</v>
      </c>
      <c r="BA113" s="8">
        <f>4*BA120</f>
        <v>24</v>
      </c>
      <c r="BB113" s="12">
        <v>18</v>
      </c>
      <c r="BC113" s="8">
        <f>5*BC120</f>
        <v>2550</v>
      </c>
      <c r="BD113" s="8">
        <v>18</v>
      </c>
      <c r="BE113" s="8">
        <f>3*BE120</f>
        <v>9</v>
      </c>
      <c r="BF113" s="8">
        <f>5*BF120</f>
        <v>500</v>
      </c>
      <c r="BG113" s="8">
        <f>5*BG120</f>
        <v>500</v>
      </c>
      <c r="BH113" s="8">
        <f>6*BH120</f>
        <v>600</v>
      </c>
      <c r="BI113" s="8">
        <f>6*BI120</f>
        <v>600</v>
      </c>
      <c r="BJ113" s="8">
        <f>5*BJ120</f>
        <v>50</v>
      </c>
      <c r="BK113" s="8">
        <f>5*BK120</f>
        <v>30</v>
      </c>
      <c r="BL113" s="8">
        <f>5*BL120</f>
        <v>30</v>
      </c>
      <c r="BM113" s="8">
        <f>3*BM120</f>
        <v>18</v>
      </c>
      <c r="BN113" s="8">
        <f>3*BN120</f>
        <v>0</v>
      </c>
      <c r="BO113" s="8"/>
      <c r="BP113" s="125">
        <f>BP111/BP107</f>
        <v>5.4503816793893129</v>
      </c>
      <c r="BQ113" s="26" t="s">
        <v>616</v>
      </c>
      <c r="BS113" s="51">
        <f>SUMIF(BS66:BS103,"=alpha",BR66:BR103)</f>
        <v>253</v>
      </c>
      <c r="BT113" s="51"/>
      <c r="BU113" s="8">
        <f>12*BU120</f>
        <v>1200</v>
      </c>
      <c r="BV113" s="49" t="s">
        <v>562</v>
      </c>
      <c r="BW113" s="8"/>
      <c r="BX113" s="8"/>
      <c r="BY113" s="8"/>
      <c r="BZ113" s="8"/>
      <c r="CA113" s="9"/>
      <c r="CB113" s="12"/>
      <c r="CG113" s="101" t="s">
        <v>556</v>
      </c>
    </row>
    <row r="114" spans="2:85" ht="12.75" customHeight="1" thickBot="1">
      <c r="K114" s="124">
        <f>K110/K106</f>
        <v>4.6451990632318498</v>
      </c>
      <c r="N114" s="8">
        <f>3*N121</f>
        <v>15</v>
      </c>
      <c r="O114" s="8">
        <f>3*O121</f>
        <v>15</v>
      </c>
      <c r="P114" s="8">
        <f>4*P121</f>
        <v>80</v>
      </c>
      <c r="Q114" s="8">
        <f>4*Q121</f>
        <v>80</v>
      </c>
      <c r="R114" s="8">
        <f>6*R121</f>
        <v>600</v>
      </c>
      <c r="S114" s="8">
        <f>4*S121</f>
        <v>400</v>
      </c>
      <c r="V114" s="8">
        <f>2*V121</f>
        <v>4</v>
      </c>
      <c r="W114" s="8">
        <f>3*W121</f>
        <v>30</v>
      </c>
      <c r="X114" s="8">
        <f t="shared" ref="X114:AC114" si="13">3*X121</f>
        <v>9</v>
      </c>
      <c r="Y114" s="8">
        <f t="shared" si="13"/>
        <v>12</v>
      </c>
      <c r="Z114" s="8">
        <f t="shared" si="13"/>
        <v>12</v>
      </c>
      <c r="AA114" s="8">
        <f t="shared" si="13"/>
        <v>6</v>
      </c>
      <c r="AB114" s="8">
        <f t="shared" si="13"/>
        <v>3</v>
      </c>
      <c r="AC114" s="8">
        <f t="shared" si="13"/>
        <v>12</v>
      </c>
      <c r="AD114" s="8"/>
      <c r="AE114" s="8"/>
      <c r="AF114" s="8"/>
      <c r="AG114" s="8"/>
      <c r="AH114" s="8">
        <f>3*AH121</f>
        <v>18</v>
      </c>
      <c r="AI114" s="8">
        <f>3*AI121</f>
        <v>18</v>
      </c>
      <c r="AJ114" s="8">
        <f>4*AJ121</f>
        <v>24</v>
      </c>
      <c r="AK114" s="8"/>
      <c r="AL114" s="8">
        <f t="shared" ref="AL114:AN115" si="14">6*AL121</f>
        <v>600</v>
      </c>
      <c r="AM114" s="8">
        <f t="shared" si="14"/>
        <v>600</v>
      </c>
      <c r="AN114" s="8">
        <f t="shared" si="14"/>
        <v>600</v>
      </c>
      <c r="AO114" s="8">
        <f>4*AO121</f>
        <v>24</v>
      </c>
      <c r="AP114" s="8">
        <f>6*AP121</f>
        <v>30</v>
      </c>
      <c r="AQ114" s="8"/>
      <c r="AR114" s="8"/>
      <c r="AS114" s="8">
        <v>20</v>
      </c>
      <c r="AT114" s="8"/>
      <c r="AU114" s="8">
        <f>2*AU121</f>
        <v>8</v>
      </c>
      <c r="AV114" s="8">
        <v>16</v>
      </c>
      <c r="AW114" s="8"/>
      <c r="AX114" s="8"/>
      <c r="AY114" s="8">
        <f>3*AY121</f>
        <v>15</v>
      </c>
      <c r="AZ114" s="8"/>
      <c r="BA114" s="8"/>
      <c r="BB114" s="8">
        <v>24</v>
      </c>
      <c r="BC114" s="8">
        <f>6*BC121</f>
        <v>3600</v>
      </c>
      <c r="BD114" s="8"/>
      <c r="BE114" s="8">
        <f>4*BE121</f>
        <v>8</v>
      </c>
      <c r="BF114" s="8"/>
      <c r="BG114" s="8">
        <f>5*BG121</f>
        <v>25</v>
      </c>
      <c r="BH114" s="8">
        <f>6*BH121</f>
        <v>30</v>
      </c>
      <c r="BI114" s="8">
        <f>6*BI121</f>
        <v>30</v>
      </c>
      <c r="BJ114" s="8"/>
      <c r="BK114" s="8"/>
      <c r="BL114" s="8"/>
      <c r="BM114" s="8">
        <f>4*BM121</f>
        <v>20</v>
      </c>
      <c r="BN114" s="8">
        <f>4*BN121</f>
        <v>0</v>
      </c>
      <c r="BO114" s="8"/>
      <c r="BP114" s="26" t="s">
        <v>614</v>
      </c>
      <c r="BQ114" s="26" t="s">
        <v>543</v>
      </c>
      <c r="BR114" s="8"/>
      <c r="BS114" s="8"/>
      <c r="BT114" s="8"/>
      <c r="BU114" s="8">
        <f>12*BU121</f>
        <v>60</v>
      </c>
      <c r="BV114" s="8"/>
      <c r="BW114" s="8"/>
      <c r="BX114" s="8"/>
      <c r="BY114" s="8"/>
      <c r="BZ114" s="8"/>
      <c r="CA114" s="9"/>
      <c r="CB114" s="12"/>
    </row>
    <row r="115" spans="2:85" ht="12.75" customHeight="1" thickBot="1">
      <c r="N115" s="8">
        <f>5*N122</f>
        <v>500</v>
      </c>
      <c r="O115" s="8">
        <f>5*O122</f>
        <v>500</v>
      </c>
      <c r="P115" s="8">
        <f>6*P122</f>
        <v>2400</v>
      </c>
      <c r="Q115" s="8">
        <f>6*Q122</f>
        <v>2400</v>
      </c>
      <c r="R115" s="8">
        <f>6*R122</f>
        <v>30</v>
      </c>
      <c r="S115" s="8">
        <f>4*S122</f>
        <v>20</v>
      </c>
      <c r="W115" s="8">
        <f>5*W122</f>
        <v>1000</v>
      </c>
      <c r="X115" s="8">
        <f>3*X122</f>
        <v>15</v>
      </c>
      <c r="Y115" s="8"/>
      <c r="Z115" s="8"/>
      <c r="AA115" s="8">
        <f>3*AA122</f>
        <v>12</v>
      </c>
      <c r="AB115" s="8">
        <f>3*AB122</f>
        <v>15</v>
      </c>
      <c r="AC115" s="8"/>
      <c r="AD115" s="8"/>
      <c r="AE115" s="8"/>
      <c r="AF115" s="8"/>
      <c r="AG115" s="8"/>
      <c r="AH115" s="8"/>
      <c r="AI115" s="8"/>
      <c r="AJ115" s="8"/>
      <c r="AK115" s="8"/>
      <c r="AL115" s="8">
        <f t="shared" si="14"/>
        <v>30</v>
      </c>
      <c r="AM115" s="8">
        <f t="shared" si="14"/>
        <v>30</v>
      </c>
      <c r="AN115" s="8">
        <f t="shared" si="14"/>
        <v>30</v>
      </c>
      <c r="AS115" s="8">
        <v>25</v>
      </c>
      <c r="AT115" s="8"/>
      <c r="AU115" s="8"/>
      <c r="AV115" s="8"/>
      <c r="AW115" s="8"/>
      <c r="AX115" s="8"/>
      <c r="AY115" s="8"/>
      <c r="AZ115" s="8"/>
      <c r="BA115" s="8"/>
      <c r="BB115" s="8"/>
      <c r="BC115" s="8">
        <f>6*BC122</f>
        <v>180</v>
      </c>
      <c r="BD115" s="8"/>
      <c r="BE115" s="8">
        <f>5*BE122</f>
        <v>25</v>
      </c>
      <c r="BF115" s="8"/>
      <c r="BG115" s="8">
        <f>7*BG122</f>
        <v>700</v>
      </c>
      <c r="BH115" s="8">
        <f t="shared" ref="BH115:BJ116" si="15">8*BH122</f>
        <v>800</v>
      </c>
      <c r="BI115" s="8">
        <f t="shared" si="15"/>
        <v>800</v>
      </c>
      <c r="BJ115" s="8">
        <f t="shared" si="15"/>
        <v>800</v>
      </c>
      <c r="BK115" s="8"/>
      <c r="BL115" s="8"/>
      <c r="BM115" s="8">
        <f>5*BM122</f>
        <v>25</v>
      </c>
      <c r="BN115" s="8"/>
      <c r="BO115" s="8"/>
      <c r="BP115" s="8"/>
      <c r="BQ115" s="8"/>
      <c r="BR115" s="8"/>
      <c r="BS115" s="54">
        <f>BS111/BS107</f>
        <v>6.4615384615384617</v>
      </c>
      <c r="BT115" s="19" t="s">
        <v>614</v>
      </c>
      <c r="BU115" s="8">
        <f>14*BU122</f>
        <v>1400</v>
      </c>
      <c r="BV115" s="8"/>
      <c r="BW115" s="8"/>
      <c r="BX115" s="8"/>
      <c r="BY115" s="8"/>
      <c r="BZ115" s="8"/>
      <c r="CA115" s="121">
        <f>SUM(L110:BU110)</f>
        <v>32104</v>
      </c>
      <c r="CB115" s="30" t="s">
        <v>617</v>
      </c>
      <c r="CC115" t="s">
        <v>40</v>
      </c>
    </row>
    <row r="116" spans="2:85" ht="12.75" customHeight="1" thickBot="1">
      <c r="N116" s="21">
        <f>5*N123</f>
        <v>25</v>
      </c>
      <c r="O116" s="21">
        <f>5*O123</f>
        <v>25</v>
      </c>
      <c r="P116" s="21">
        <f>6*P123</f>
        <v>120</v>
      </c>
      <c r="Q116" s="21">
        <f>6*Q123</f>
        <v>120</v>
      </c>
      <c r="R116" s="21"/>
      <c r="S116" s="21"/>
      <c r="T116" s="21"/>
      <c r="V116" s="21"/>
      <c r="W116" s="21">
        <f>5*W123</f>
        <v>50</v>
      </c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4"/>
      <c r="AP116" s="4"/>
      <c r="AQ116" s="4"/>
      <c r="AR116" s="4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>
        <f>6*BE123</f>
        <v>36</v>
      </c>
      <c r="BF116" s="21"/>
      <c r="BG116" s="21">
        <f>7*BG123</f>
        <v>35</v>
      </c>
      <c r="BH116" s="21">
        <f t="shared" si="15"/>
        <v>40</v>
      </c>
      <c r="BI116" s="21">
        <f t="shared" si="15"/>
        <v>40</v>
      </c>
      <c r="BJ116" s="21">
        <f t="shared" si="15"/>
        <v>40</v>
      </c>
      <c r="BK116" s="21"/>
      <c r="BL116" s="21"/>
      <c r="BM116" s="21"/>
      <c r="BN116" s="21"/>
      <c r="BO116" s="21"/>
      <c r="BP116" s="21"/>
      <c r="BQ116" s="21"/>
      <c r="BR116" s="21"/>
      <c r="BS116" s="53">
        <f>BS113/BS109</f>
        <v>10.119999999999999</v>
      </c>
      <c r="BT116" s="19" t="s">
        <v>615</v>
      </c>
      <c r="BU116" s="21">
        <f>14*BU123</f>
        <v>70</v>
      </c>
      <c r="BV116" s="12">
        <f>BS109+BU106</f>
        <v>235</v>
      </c>
      <c r="CA116" s="10"/>
      <c r="CB116" s="2"/>
    </row>
    <row r="117" spans="2:85" ht="12.75" customHeight="1">
      <c r="N117" s="8">
        <f t="shared" ref="N117:V117" si="16">SUM(N113:N116)</f>
        <v>840</v>
      </c>
      <c r="O117" s="8">
        <f t="shared" si="16"/>
        <v>840</v>
      </c>
      <c r="P117" s="8">
        <f t="shared" si="16"/>
        <v>4200</v>
      </c>
      <c r="Q117" s="8">
        <f t="shared" si="16"/>
        <v>4200</v>
      </c>
      <c r="R117" s="8">
        <f t="shared" si="16"/>
        <v>1030</v>
      </c>
      <c r="S117" s="8">
        <f t="shared" si="16"/>
        <v>720</v>
      </c>
      <c r="V117" s="8">
        <f t="shared" si="16"/>
        <v>20</v>
      </c>
      <c r="W117" s="8">
        <f t="shared" ref="W117:AR117" si="17">SUM(W113:W116)</f>
        <v>1680</v>
      </c>
      <c r="X117" s="8">
        <f t="shared" si="17"/>
        <v>36</v>
      </c>
      <c r="Y117" s="8">
        <f t="shared" si="17"/>
        <v>20</v>
      </c>
      <c r="Z117" s="8">
        <f t="shared" si="17"/>
        <v>20</v>
      </c>
      <c r="AA117" s="8">
        <f t="shared" si="17"/>
        <v>26</v>
      </c>
      <c r="AB117" s="8">
        <f t="shared" si="17"/>
        <v>28</v>
      </c>
      <c r="AC117" s="8">
        <f t="shared" si="17"/>
        <v>20</v>
      </c>
      <c r="AD117" s="8">
        <f t="shared" si="17"/>
        <v>12</v>
      </c>
      <c r="AE117" s="8">
        <f t="shared" si="17"/>
        <v>8</v>
      </c>
      <c r="AF117" s="8">
        <f t="shared" si="17"/>
        <v>12</v>
      </c>
      <c r="AG117" s="8">
        <f t="shared" si="17"/>
        <v>12</v>
      </c>
      <c r="AH117" s="8">
        <f t="shared" si="17"/>
        <v>30</v>
      </c>
      <c r="AI117" s="8">
        <f t="shared" si="17"/>
        <v>28</v>
      </c>
      <c r="AJ117" s="8">
        <f t="shared" si="17"/>
        <v>39</v>
      </c>
      <c r="AK117" s="8">
        <f t="shared" si="17"/>
        <v>9</v>
      </c>
      <c r="AL117" s="8">
        <f t="shared" si="17"/>
        <v>690</v>
      </c>
      <c r="AM117" s="8">
        <f t="shared" ref="AM117:AN117" si="18">SUM(AM113:AM116)</f>
        <v>690</v>
      </c>
      <c r="AN117" s="8">
        <f t="shared" si="18"/>
        <v>690</v>
      </c>
      <c r="AO117" s="8">
        <f t="shared" si="17"/>
        <v>39</v>
      </c>
      <c r="AP117" s="8">
        <f t="shared" si="17"/>
        <v>630</v>
      </c>
      <c r="AQ117" s="8">
        <f t="shared" si="17"/>
        <v>3</v>
      </c>
      <c r="AR117" s="8">
        <f t="shared" si="17"/>
        <v>3</v>
      </c>
      <c r="AS117" s="8">
        <f t="shared" ref="AS117:BN117" si="19">SUM(AS113:AS116)</f>
        <v>60</v>
      </c>
      <c r="AT117" s="8">
        <f t="shared" si="19"/>
        <v>3</v>
      </c>
      <c r="AU117" s="8">
        <f t="shared" si="19"/>
        <v>14</v>
      </c>
      <c r="AV117" s="8">
        <f t="shared" si="19"/>
        <v>31</v>
      </c>
      <c r="AW117" s="8">
        <f t="shared" si="19"/>
        <v>20</v>
      </c>
      <c r="AX117" s="8">
        <f t="shared" si="19"/>
        <v>25</v>
      </c>
      <c r="AY117" s="8">
        <f t="shared" si="19"/>
        <v>27</v>
      </c>
      <c r="AZ117" s="8">
        <f t="shared" si="19"/>
        <v>6</v>
      </c>
      <c r="BA117" s="8">
        <f t="shared" si="19"/>
        <v>24</v>
      </c>
      <c r="BB117" s="8">
        <f t="shared" si="19"/>
        <v>42</v>
      </c>
      <c r="BC117" s="8">
        <f t="shared" si="19"/>
        <v>6330</v>
      </c>
      <c r="BD117" s="8">
        <f t="shared" si="19"/>
        <v>18</v>
      </c>
      <c r="BE117" s="8">
        <f t="shared" si="19"/>
        <v>78</v>
      </c>
      <c r="BF117" s="8">
        <f t="shared" si="19"/>
        <v>500</v>
      </c>
      <c r="BG117" s="8">
        <f t="shared" si="19"/>
        <v>1260</v>
      </c>
      <c r="BH117" s="8">
        <f t="shared" si="19"/>
        <v>1470</v>
      </c>
      <c r="BI117" s="8">
        <f t="shared" ref="BI117:BJ117" si="20">SUM(BI113:BI116)</f>
        <v>1470</v>
      </c>
      <c r="BJ117" s="8">
        <f t="shared" si="20"/>
        <v>890</v>
      </c>
      <c r="BK117" s="8">
        <f t="shared" si="19"/>
        <v>30</v>
      </c>
      <c r="BL117" s="8">
        <f t="shared" si="19"/>
        <v>30</v>
      </c>
      <c r="BM117" s="8">
        <f t="shared" si="19"/>
        <v>63</v>
      </c>
      <c r="BN117" s="8">
        <f t="shared" si="19"/>
        <v>0</v>
      </c>
      <c r="BO117" s="8"/>
      <c r="BP117" s="8"/>
      <c r="BQ117" s="8"/>
      <c r="BR117" s="8"/>
      <c r="BS117" s="8"/>
      <c r="BT117" s="8"/>
      <c r="BU117" s="8">
        <f t="shared" ref="BU117" si="21">SUM(BU113:BU116)</f>
        <v>2730</v>
      </c>
      <c r="BV117" s="8">
        <f>BS113+BU110</f>
        <v>2983</v>
      </c>
      <c r="CA117" s="10"/>
      <c r="CB117" s="2"/>
    </row>
    <row r="118" spans="2:85" ht="12.75" customHeight="1">
      <c r="N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K118" s="8"/>
      <c r="AL118" s="8"/>
      <c r="AM118" s="8"/>
      <c r="AN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54">
        <f>BV117/BV116</f>
        <v>12.693617021276596</v>
      </c>
      <c r="BW118" s="8"/>
      <c r="BX118" s="8"/>
      <c r="BY118" s="8"/>
      <c r="BZ118" s="8"/>
    </row>
    <row r="119" spans="2:85" ht="12.75" customHeight="1">
      <c r="N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K119" s="8"/>
      <c r="AL119" s="8"/>
      <c r="AM119" s="8"/>
      <c r="AN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90"/>
      <c r="BY119" s="20" t="s">
        <v>564</v>
      </c>
      <c r="BZ119" s="8"/>
      <c r="CA119" s="48">
        <f>CA115/CA111</f>
        <v>5.392005374538126</v>
      </c>
      <c r="CB119" s="19" t="s">
        <v>543</v>
      </c>
    </row>
    <row r="120" spans="2:85" ht="12.75" customHeight="1">
      <c r="N120" s="8">
        <v>100</v>
      </c>
      <c r="O120" s="8">
        <v>100</v>
      </c>
      <c r="P120" s="8">
        <v>400</v>
      </c>
      <c r="Q120" s="8">
        <v>400</v>
      </c>
      <c r="R120" s="8">
        <v>100</v>
      </c>
      <c r="S120" s="8">
        <v>100</v>
      </c>
      <c r="V120" s="8">
        <v>16</v>
      </c>
      <c r="W120" s="8">
        <f>2*100</f>
        <v>200</v>
      </c>
      <c r="X120" s="8">
        <v>6</v>
      </c>
      <c r="Y120" s="8">
        <v>4</v>
      </c>
      <c r="Z120" s="8">
        <v>4</v>
      </c>
      <c r="AA120" s="8">
        <v>4</v>
      </c>
      <c r="AB120" s="8">
        <v>5</v>
      </c>
      <c r="AC120" s="8">
        <v>4</v>
      </c>
      <c r="AD120" s="8">
        <v>6</v>
      </c>
      <c r="AE120" s="8">
        <v>4</v>
      </c>
      <c r="AF120" s="8">
        <v>6</v>
      </c>
      <c r="AG120" s="8">
        <v>6</v>
      </c>
      <c r="AH120" s="8">
        <v>6</v>
      </c>
      <c r="AI120" s="8">
        <v>5</v>
      </c>
      <c r="AJ120" s="8">
        <v>5</v>
      </c>
      <c r="AK120" s="8">
        <v>3</v>
      </c>
      <c r="AL120" s="8">
        <v>12</v>
      </c>
      <c r="AM120" s="8">
        <v>12</v>
      </c>
      <c r="AN120" s="8">
        <v>12</v>
      </c>
      <c r="AO120" s="8">
        <v>5</v>
      </c>
      <c r="AP120" s="8">
        <v>100</v>
      </c>
      <c r="AQ120" s="8">
        <v>3</v>
      </c>
      <c r="AR120" s="8">
        <v>3</v>
      </c>
      <c r="AS120" s="8">
        <v>4</v>
      </c>
      <c r="AT120" s="8">
        <v>3</v>
      </c>
      <c r="AU120" s="8">
        <v>6</v>
      </c>
      <c r="AV120" s="8">
        <v>4</v>
      </c>
      <c r="AW120" s="8">
        <v>5</v>
      </c>
      <c r="AX120" s="8">
        <v>5</v>
      </c>
      <c r="AY120" s="8">
        <v>4</v>
      </c>
      <c r="AZ120" s="8">
        <v>6</v>
      </c>
      <c r="BA120" s="8">
        <v>6</v>
      </c>
      <c r="BB120" s="8">
        <v>6</v>
      </c>
      <c r="BC120" s="8">
        <f>55*2+100*4</f>
        <v>510</v>
      </c>
      <c r="BD120" s="8">
        <v>6</v>
      </c>
      <c r="BE120" s="8">
        <v>3</v>
      </c>
      <c r="BF120" s="8">
        <v>100</v>
      </c>
      <c r="BG120" s="8">
        <v>100</v>
      </c>
      <c r="BH120" s="8">
        <v>100</v>
      </c>
      <c r="BI120" s="8">
        <v>100</v>
      </c>
      <c r="BJ120" s="8">
        <v>10</v>
      </c>
      <c r="BK120" s="8">
        <v>6</v>
      </c>
      <c r="BL120" s="8">
        <v>6</v>
      </c>
      <c r="BM120" s="8">
        <v>6</v>
      </c>
      <c r="BN120" s="8"/>
      <c r="BO120" s="8"/>
      <c r="BP120" s="8"/>
      <c r="BQ120" s="8"/>
      <c r="BR120" s="8"/>
      <c r="BS120" s="8"/>
      <c r="BT120" s="8"/>
      <c r="BU120" s="8">
        <v>100</v>
      </c>
      <c r="BV120" s="8"/>
      <c r="BW120" s="8"/>
      <c r="BX120" s="8"/>
      <c r="BY120" s="8"/>
      <c r="BZ120" s="8"/>
    </row>
    <row r="121" spans="2:85" ht="12.75" customHeight="1">
      <c r="N121" s="8">
        <v>5</v>
      </c>
      <c r="O121" s="8">
        <v>5</v>
      </c>
      <c r="P121" s="8">
        <v>20</v>
      </c>
      <c r="Q121" s="8">
        <v>20</v>
      </c>
      <c r="R121" s="8">
        <v>100</v>
      </c>
      <c r="S121" s="8">
        <v>100</v>
      </c>
      <c r="V121" s="8">
        <v>2</v>
      </c>
      <c r="W121" s="8">
        <f>2*5</f>
        <v>10</v>
      </c>
      <c r="X121" s="8">
        <v>3</v>
      </c>
      <c r="Y121" s="8">
        <v>4</v>
      </c>
      <c r="Z121" s="8">
        <v>4</v>
      </c>
      <c r="AA121" s="8">
        <v>2</v>
      </c>
      <c r="AB121" s="8">
        <v>1</v>
      </c>
      <c r="AC121" s="8">
        <v>4</v>
      </c>
      <c r="AD121" s="8"/>
      <c r="AE121" s="8"/>
      <c r="AF121" s="8"/>
      <c r="AG121" s="8"/>
      <c r="AH121" s="8">
        <v>6</v>
      </c>
      <c r="AI121" s="8">
        <v>6</v>
      </c>
      <c r="AJ121" s="8">
        <v>6</v>
      </c>
      <c r="AK121" s="8"/>
      <c r="AL121" s="8">
        <v>100</v>
      </c>
      <c r="AM121" s="8">
        <v>100</v>
      </c>
      <c r="AN121" s="8">
        <v>100</v>
      </c>
      <c r="AO121" s="8">
        <v>6</v>
      </c>
      <c r="AP121" s="8">
        <v>5</v>
      </c>
      <c r="AQ121" s="8"/>
      <c r="AR121" s="8"/>
      <c r="AS121" s="8">
        <v>6</v>
      </c>
      <c r="AT121" s="8"/>
      <c r="AU121" s="8">
        <v>4</v>
      </c>
      <c r="AV121" s="8">
        <v>4</v>
      </c>
      <c r="AW121" s="8"/>
      <c r="AX121" s="8"/>
      <c r="AY121" s="8">
        <v>5</v>
      </c>
      <c r="AZ121" s="8"/>
      <c r="BA121" s="8"/>
      <c r="BB121" s="8">
        <v>6</v>
      </c>
      <c r="BC121" s="8">
        <f>6*100</f>
        <v>600</v>
      </c>
      <c r="BD121" s="8"/>
      <c r="BE121" s="8">
        <v>2</v>
      </c>
      <c r="BF121" s="8"/>
      <c r="BG121" s="8">
        <v>5</v>
      </c>
      <c r="BH121" s="8">
        <v>5</v>
      </c>
      <c r="BI121" s="8">
        <v>5</v>
      </c>
      <c r="BJ121" s="8"/>
      <c r="BK121" s="8"/>
      <c r="BL121" s="8"/>
      <c r="BM121" s="8">
        <v>5</v>
      </c>
      <c r="BN121" s="8"/>
      <c r="BO121" s="8"/>
      <c r="BP121" s="8"/>
      <c r="BQ121" s="8"/>
      <c r="BR121" s="8"/>
      <c r="BS121" s="8"/>
      <c r="BT121" s="8"/>
      <c r="BU121" s="8">
        <v>5</v>
      </c>
      <c r="BV121" s="8"/>
      <c r="BW121" s="12"/>
      <c r="BX121" s="92"/>
      <c r="BY121" s="27" t="s">
        <v>565</v>
      </c>
      <c r="BZ121" s="12"/>
    </row>
    <row r="122" spans="2:85" ht="12.75" customHeight="1">
      <c r="N122" s="8">
        <v>100</v>
      </c>
      <c r="O122" s="8">
        <v>100</v>
      </c>
      <c r="P122" s="8">
        <v>400</v>
      </c>
      <c r="Q122" s="8">
        <v>400</v>
      </c>
      <c r="R122" s="8">
        <v>5</v>
      </c>
      <c r="S122" s="8">
        <v>5</v>
      </c>
      <c r="W122" s="8">
        <f>2*100</f>
        <v>200</v>
      </c>
      <c r="X122" s="8">
        <v>5</v>
      </c>
      <c r="Y122" s="8"/>
      <c r="Z122" s="8"/>
      <c r="AA122" s="8">
        <v>4</v>
      </c>
      <c r="AB122" s="8">
        <v>5</v>
      </c>
      <c r="AC122" s="8"/>
      <c r="AD122" s="8"/>
      <c r="AE122" s="8"/>
      <c r="AF122" s="8"/>
      <c r="AG122" s="8"/>
      <c r="AH122" s="8"/>
      <c r="AI122" s="8"/>
      <c r="AJ122" s="8"/>
      <c r="AK122" s="8"/>
      <c r="AL122" s="8">
        <v>5</v>
      </c>
      <c r="AM122" s="8">
        <v>5</v>
      </c>
      <c r="AN122" s="8">
        <v>5</v>
      </c>
      <c r="AS122" s="8">
        <v>6</v>
      </c>
      <c r="AT122" s="8"/>
      <c r="AU122" s="8"/>
      <c r="AV122" s="8"/>
      <c r="AW122" s="8"/>
      <c r="AX122" s="8"/>
      <c r="AY122" s="8"/>
      <c r="AZ122" s="8"/>
      <c r="BA122" s="8"/>
      <c r="BB122" s="8"/>
      <c r="BC122" s="8">
        <f>6*5</f>
        <v>30</v>
      </c>
      <c r="BD122" s="8"/>
      <c r="BE122" s="8">
        <v>5</v>
      </c>
      <c r="BF122" s="8"/>
      <c r="BG122" s="8">
        <v>100</v>
      </c>
      <c r="BH122" s="8">
        <v>100</v>
      </c>
      <c r="BI122" s="8">
        <v>100</v>
      </c>
      <c r="BJ122" s="8">
        <v>100</v>
      </c>
      <c r="BK122" s="8"/>
      <c r="BL122" s="8"/>
      <c r="BM122" s="8">
        <v>5</v>
      </c>
      <c r="BN122" s="8"/>
      <c r="BO122" s="8"/>
      <c r="BP122" s="8"/>
      <c r="BQ122" s="8"/>
      <c r="BR122" s="8"/>
      <c r="BS122" s="8"/>
      <c r="BT122" s="8"/>
      <c r="BU122" s="8">
        <v>100</v>
      </c>
      <c r="BV122" s="8"/>
      <c r="BW122" s="8"/>
      <c r="BX122" s="8"/>
      <c r="BY122" s="8"/>
      <c r="BZ122" s="8"/>
    </row>
    <row r="123" spans="2:85" ht="12.75" customHeight="1" thickBot="1">
      <c r="K123" s="2"/>
      <c r="L123" s="2"/>
      <c r="M123" s="12"/>
      <c r="N123" s="21">
        <v>5</v>
      </c>
      <c r="O123" s="21">
        <v>5</v>
      </c>
      <c r="P123" s="21">
        <v>20</v>
      </c>
      <c r="Q123" s="21">
        <v>20</v>
      </c>
      <c r="R123" s="21"/>
      <c r="S123" s="21"/>
      <c r="T123" s="21"/>
      <c r="U123" s="4"/>
      <c r="V123" s="21"/>
      <c r="W123" s="21">
        <f>2*5</f>
        <v>10</v>
      </c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4"/>
      <c r="AP123" s="4"/>
      <c r="AQ123" s="4"/>
      <c r="AR123" s="4"/>
      <c r="AS123" s="21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>
        <v>6</v>
      </c>
      <c r="BF123" s="21"/>
      <c r="BG123" s="21">
        <v>5</v>
      </c>
      <c r="BH123" s="21">
        <v>5</v>
      </c>
      <c r="BI123" s="21">
        <v>5</v>
      </c>
      <c r="BJ123" s="21">
        <v>5</v>
      </c>
      <c r="BK123" s="21"/>
      <c r="BL123" s="21"/>
      <c r="BM123" s="21"/>
      <c r="BN123" s="21"/>
      <c r="BO123" s="21"/>
      <c r="BP123" s="21"/>
      <c r="BQ123" s="21"/>
      <c r="BR123" s="21"/>
      <c r="BS123" s="21"/>
      <c r="BT123" s="21"/>
      <c r="BU123" s="21">
        <v>5</v>
      </c>
      <c r="BV123" s="12"/>
      <c r="BW123" s="8"/>
      <c r="BX123" s="91"/>
      <c r="BY123" s="93" t="s">
        <v>566</v>
      </c>
      <c r="BZ123" s="8"/>
    </row>
    <row r="124" spans="2:85" ht="12.75" customHeight="1">
      <c r="N124" s="8">
        <f t="shared" ref="N124:V124" si="22">SUM(N120:N123)</f>
        <v>210</v>
      </c>
      <c r="O124" s="8">
        <f t="shared" si="22"/>
        <v>210</v>
      </c>
      <c r="P124" s="8">
        <f t="shared" si="22"/>
        <v>840</v>
      </c>
      <c r="Q124" s="8">
        <f t="shared" si="22"/>
        <v>840</v>
      </c>
      <c r="R124" s="8">
        <f t="shared" si="22"/>
        <v>205</v>
      </c>
      <c r="S124" s="8">
        <f t="shared" si="22"/>
        <v>205</v>
      </c>
      <c r="V124" s="8">
        <f t="shared" si="22"/>
        <v>18</v>
      </c>
      <c r="W124" s="8">
        <f t="shared" ref="W124:AR124" si="23">SUM(W120:W123)</f>
        <v>420</v>
      </c>
      <c r="X124" s="8">
        <f t="shared" si="23"/>
        <v>14</v>
      </c>
      <c r="Y124" s="8">
        <f t="shared" si="23"/>
        <v>8</v>
      </c>
      <c r="Z124" s="8">
        <f t="shared" si="23"/>
        <v>8</v>
      </c>
      <c r="AA124" s="8">
        <f t="shared" si="23"/>
        <v>10</v>
      </c>
      <c r="AB124" s="8">
        <f t="shared" si="23"/>
        <v>11</v>
      </c>
      <c r="AC124" s="8">
        <f t="shared" si="23"/>
        <v>8</v>
      </c>
      <c r="AD124" s="8">
        <f t="shared" si="23"/>
        <v>6</v>
      </c>
      <c r="AE124" s="8">
        <f t="shared" si="23"/>
        <v>4</v>
      </c>
      <c r="AF124" s="8">
        <f t="shared" si="23"/>
        <v>6</v>
      </c>
      <c r="AG124" s="8">
        <f t="shared" si="23"/>
        <v>6</v>
      </c>
      <c r="AH124" s="8">
        <f t="shared" si="23"/>
        <v>12</v>
      </c>
      <c r="AI124" s="8">
        <f t="shared" si="23"/>
        <v>11</v>
      </c>
      <c r="AJ124" s="8">
        <f t="shared" si="23"/>
        <v>11</v>
      </c>
      <c r="AK124" s="8">
        <f t="shared" si="23"/>
        <v>3</v>
      </c>
      <c r="AL124" s="8">
        <f t="shared" si="23"/>
        <v>117</v>
      </c>
      <c r="AM124" s="8">
        <f t="shared" si="23"/>
        <v>117</v>
      </c>
      <c r="AN124" s="8">
        <f t="shared" si="23"/>
        <v>117</v>
      </c>
      <c r="AO124" s="8">
        <f t="shared" si="23"/>
        <v>11</v>
      </c>
      <c r="AP124" s="8">
        <f t="shared" si="23"/>
        <v>105</v>
      </c>
      <c r="AQ124" s="8">
        <f t="shared" si="23"/>
        <v>3</v>
      </c>
      <c r="AR124" s="8">
        <f t="shared" si="23"/>
        <v>3</v>
      </c>
      <c r="AS124" s="8">
        <f t="shared" ref="AS124:BN124" si="24">SUM(AS120:AS123)</f>
        <v>16</v>
      </c>
      <c r="AT124" s="8">
        <f t="shared" si="24"/>
        <v>3</v>
      </c>
      <c r="AU124" s="8">
        <f t="shared" si="24"/>
        <v>10</v>
      </c>
      <c r="AV124" s="8">
        <f t="shared" si="24"/>
        <v>8</v>
      </c>
      <c r="AW124" s="8">
        <f t="shared" si="24"/>
        <v>5</v>
      </c>
      <c r="AX124" s="8">
        <f t="shared" si="24"/>
        <v>5</v>
      </c>
      <c r="AY124" s="8">
        <f t="shared" si="24"/>
        <v>9</v>
      </c>
      <c r="AZ124" s="8">
        <f t="shared" si="24"/>
        <v>6</v>
      </c>
      <c r="BA124" s="8">
        <f t="shared" si="24"/>
        <v>6</v>
      </c>
      <c r="BB124" s="8">
        <f t="shared" si="24"/>
        <v>12</v>
      </c>
      <c r="BC124" s="8">
        <f t="shared" si="24"/>
        <v>1140</v>
      </c>
      <c r="BD124" s="8">
        <f t="shared" si="24"/>
        <v>6</v>
      </c>
      <c r="BE124" s="8">
        <f t="shared" si="24"/>
        <v>16</v>
      </c>
      <c r="BF124" s="8">
        <f t="shared" si="24"/>
        <v>100</v>
      </c>
      <c r="BG124" s="8">
        <f t="shared" si="24"/>
        <v>210</v>
      </c>
      <c r="BH124" s="8">
        <f t="shared" si="24"/>
        <v>210</v>
      </c>
      <c r="BI124" s="8">
        <f t="shared" ref="BI124:BJ124" si="25">SUM(BI120:BI123)</f>
        <v>210</v>
      </c>
      <c r="BJ124" s="8">
        <f t="shared" si="25"/>
        <v>115</v>
      </c>
      <c r="BK124" s="8">
        <f t="shared" si="24"/>
        <v>6</v>
      </c>
      <c r="BL124" s="8">
        <f t="shared" si="24"/>
        <v>6</v>
      </c>
      <c r="BM124" s="8">
        <f t="shared" si="24"/>
        <v>16</v>
      </c>
      <c r="BN124" s="8">
        <f t="shared" si="24"/>
        <v>0</v>
      </c>
      <c r="BO124" s="8"/>
      <c r="BP124" s="8"/>
      <c r="BQ124" s="8"/>
      <c r="BR124" s="8"/>
      <c r="BS124" s="8"/>
      <c r="BT124" s="8"/>
      <c r="BU124" s="8">
        <f t="shared" ref="BU124" si="26">SUM(BU120:BU123)</f>
        <v>210</v>
      </c>
      <c r="BV124" s="8"/>
      <c r="BW124" s="8"/>
      <c r="BX124" s="8"/>
      <c r="BY124" s="8"/>
      <c r="BZ124" s="8"/>
    </row>
    <row r="125" spans="2:85" ht="12.75" customHeight="1">
      <c r="BW125" s="8"/>
      <c r="BX125" s="8"/>
      <c r="BY125" s="8"/>
      <c r="BZ125" s="8"/>
    </row>
    <row r="126" spans="2:85" s="2" customFormat="1" ht="12.75" customHeight="1">
      <c r="B126" s="7"/>
      <c r="K126"/>
      <c r="L126"/>
      <c r="M126" s="8"/>
      <c r="N126"/>
      <c r="O126"/>
      <c r="P126"/>
      <c r="Q126"/>
      <c r="R126" s="8"/>
      <c r="S126" s="8"/>
      <c r="T126" s="8"/>
      <c r="U126"/>
      <c r="V126" s="8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 s="12"/>
      <c r="BX126" s="12"/>
      <c r="BY126" s="12"/>
      <c r="BZ126" s="12"/>
    </row>
    <row r="127" spans="2:85">
      <c r="BW127" s="12"/>
      <c r="BX127" s="12"/>
      <c r="BY127" s="12"/>
      <c r="BZ127" s="12"/>
    </row>
    <row r="128" spans="2:85">
      <c r="BW128" s="12"/>
      <c r="BX128" s="12"/>
      <c r="BY128" s="12"/>
      <c r="BZ128" s="12"/>
    </row>
    <row r="129" spans="75:78">
      <c r="BW129" s="8"/>
      <c r="BX129" s="8"/>
      <c r="BY129" s="8"/>
      <c r="BZ129" s="8"/>
    </row>
  </sheetData>
  <phoneticPr fontId="1" type="noConversion"/>
  <printOptions gridLines="1"/>
  <pageMargins left="0.17" right="0.17" top="0.49" bottom="0.22" header="0.5" footer="0.2"/>
  <pageSetup scale="56" fitToWidth="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MS2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G Schwartz</dc:creator>
  <cp:lastModifiedBy>Jacob G Schwartz</cp:lastModifiedBy>
  <cp:lastPrinted>2010-12-07T16:36:59Z</cp:lastPrinted>
  <dcterms:created xsi:type="dcterms:W3CDTF">2007-10-23T13:44:54Z</dcterms:created>
  <dcterms:modified xsi:type="dcterms:W3CDTF">2010-12-13T21:41:13Z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Author">
    <vt:lpwstr>ACCT04\jgschwar</vt:lpwstr>
  </property>
  <property fmtid="{D5CDD505-2E9C-101B-9397-08002B2CF9AE}" pid="3" name="Document Sensitivity">
    <vt:lpwstr>1</vt:lpwstr>
  </property>
  <property fmtid="{D5CDD505-2E9C-101B-9397-08002B2CF9AE}" pid="4" name="ThirdParty">
    <vt:lpwstr/>
  </property>
  <property fmtid="{D5CDD505-2E9C-101B-9397-08002B2CF9AE}" pid="5" name="OCI Restriction">
    <vt:bool>false</vt:bool>
  </property>
  <property fmtid="{D5CDD505-2E9C-101B-9397-08002B2CF9AE}" pid="6" name="OCI Additional Info">
    <vt:lpwstr/>
  </property>
  <property fmtid="{D5CDD505-2E9C-101B-9397-08002B2CF9AE}" pid="7" name="Allow Header Overwrite">
    <vt:lpwstr>-1</vt:lpwstr>
  </property>
  <property fmtid="{D5CDD505-2E9C-101B-9397-08002B2CF9AE}" pid="8" name="Allow Footer Overwrite">
    <vt:lpwstr>-1</vt:lpwstr>
  </property>
  <property fmtid="{D5CDD505-2E9C-101B-9397-08002B2CF9AE}" pid="9" name="Multiple Selected">
    <vt:lpwstr>-1</vt:lpwstr>
  </property>
  <property fmtid="{D5CDD505-2E9C-101B-9397-08002B2CF9AE}" pid="10" name="_AdHocReviewCycleID">
    <vt:i4>462802477</vt:i4>
  </property>
  <property fmtid="{D5CDD505-2E9C-101B-9397-08002B2CF9AE}" pid="11" name="_NewReviewCycle">
    <vt:lpwstr/>
  </property>
  <property fmtid="{D5CDD505-2E9C-101B-9397-08002B2CF9AE}" pid="12" name="_EmailSubject">
    <vt:lpwstr>42S</vt:lpwstr>
  </property>
  <property fmtid="{D5CDD505-2E9C-101B-9397-08002B2CF9AE}" pid="13" name="_AuthorEmail">
    <vt:lpwstr>jacob.g.schwartz@lmco.com</vt:lpwstr>
  </property>
  <property fmtid="{D5CDD505-2E9C-101B-9397-08002B2CF9AE}" pid="14" name="_AuthorEmailDisplayName">
    <vt:lpwstr>Schwartz, Jacob G</vt:lpwstr>
  </property>
  <property fmtid="{D5CDD505-2E9C-101B-9397-08002B2CF9AE}" pid="15" name="_PreviousAdHocReviewCycleID">
    <vt:i4>732357181</vt:i4>
  </property>
</Properties>
</file>